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Ravasio\RIASSETTO 2022\"/>
    </mc:Choice>
  </mc:AlternateContent>
  <xr:revisionPtr revIDLastSave="0" documentId="13_ncr:1_{2F1922C0-98B8-43AE-980F-B0DC7E0583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3" sheetId="3" r:id="rId2"/>
  </sheets>
  <definedNames>
    <definedName name="_xlnm.Print_Area" localSheetId="1">'Table 3'!$A$1:$N$146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8" i="3" l="1"/>
  <c r="H136" i="3"/>
  <c r="H121" i="3"/>
  <c r="H116" i="3"/>
  <c r="H113" i="3"/>
  <c r="H104" i="3"/>
  <c r="H103" i="3"/>
  <c r="H99" i="3"/>
  <c r="H96" i="3"/>
  <c r="H91" i="3"/>
  <c r="H83" i="3"/>
  <c r="H77" i="3"/>
  <c r="H67" i="3"/>
  <c r="H60" i="3"/>
  <c r="H48" i="3"/>
  <c r="H33" i="3"/>
  <c r="H27" i="3"/>
  <c r="H18" i="3"/>
  <c r="H12" i="3"/>
  <c r="H68" i="1"/>
  <c r="H64" i="1"/>
  <c r="H62" i="1"/>
  <c r="H31" i="1"/>
  <c r="H30" i="1"/>
  <c r="H27" i="1"/>
  <c r="H17" i="1"/>
  <c r="H12" i="1"/>
  <c r="H7" i="1"/>
  <c r="H63" i="1"/>
  <c r="H50" i="1"/>
  <c r="G64" i="1"/>
  <c r="G62" i="1"/>
  <c r="G63" i="1" s="1"/>
  <c r="G101" i="3"/>
  <c r="E12" i="3"/>
  <c r="G138" i="3"/>
  <c r="H63" i="3"/>
  <c r="G63" i="3"/>
  <c r="H101" i="3"/>
  <c r="H120" i="3"/>
  <c r="H137" i="3"/>
  <c r="H109" i="3"/>
  <c r="H86" i="3"/>
  <c r="H52" i="3"/>
  <c r="H22" i="3"/>
  <c r="H126" i="3"/>
  <c r="H125" i="3"/>
  <c r="H124" i="3"/>
  <c r="H115" i="3"/>
  <c r="H111" i="3"/>
  <c r="H89" i="3"/>
  <c r="H81" i="3"/>
  <c r="H72" i="3"/>
  <c r="G72" i="3"/>
  <c r="H70" i="3"/>
  <c r="H66" i="3"/>
  <c r="H65" i="3"/>
  <c r="H59" i="3"/>
  <c r="H56" i="3"/>
  <c r="H55" i="3"/>
  <c r="H54" i="3"/>
  <c r="H46" i="3"/>
  <c r="H45" i="3"/>
  <c r="H30" i="3"/>
  <c r="H25" i="3"/>
  <c r="H16" i="3"/>
  <c r="H11" i="3"/>
  <c r="H9" i="3"/>
  <c r="H6" i="3"/>
  <c r="F68" i="1"/>
  <c r="F64" i="1"/>
  <c r="H22" i="1"/>
  <c r="H61" i="1"/>
  <c r="H53" i="1"/>
  <c r="G53" i="1"/>
  <c r="H52" i="1"/>
  <c r="H29" i="1"/>
  <c r="H26" i="1"/>
  <c r="H24" i="1"/>
  <c r="H57" i="1"/>
  <c r="H45" i="1"/>
  <c r="H46" i="1" s="1"/>
  <c r="H44" i="1"/>
  <c r="H41" i="1"/>
  <c r="H40" i="1"/>
  <c r="H42" i="1" s="1"/>
  <c r="H37" i="1"/>
  <c r="H38" i="1" s="1"/>
  <c r="H34" i="1"/>
  <c r="H35" i="1" s="1"/>
  <c r="K7" i="1"/>
  <c r="N7" i="1"/>
  <c r="N10" i="1"/>
  <c r="I12" i="1"/>
  <c r="L12" i="1"/>
  <c r="K14" i="1"/>
  <c r="N14" i="1"/>
  <c r="K15" i="1"/>
  <c r="N15" i="1"/>
  <c r="N17" i="1" s="1"/>
  <c r="K16" i="1"/>
  <c r="N16" i="1"/>
  <c r="I17" i="1"/>
  <c r="J17" i="1"/>
  <c r="L17" i="1"/>
  <c r="M17" i="1"/>
  <c r="K19" i="1"/>
  <c r="N19" i="1"/>
  <c r="K20" i="1"/>
  <c r="N20" i="1"/>
  <c r="K21" i="1"/>
  <c r="N21" i="1"/>
  <c r="I22" i="1"/>
  <c r="J22" i="1"/>
  <c r="L22" i="1"/>
  <c r="M22" i="1"/>
  <c r="K24" i="1"/>
  <c r="N24" i="1"/>
  <c r="K25" i="1"/>
  <c r="N25" i="1"/>
  <c r="K26" i="1"/>
  <c r="N26" i="1"/>
  <c r="I27" i="1"/>
  <c r="J27" i="1"/>
  <c r="L27" i="1"/>
  <c r="M27" i="1"/>
  <c r="K29" i="1"/>
  <c r="N29" i="1"/>
  <c r="N30" i="1" s="1"/>
  <c r="I30" i="1"/>
  <c r="J30" i="1"/>
  <c r="K30" i="1"/>
  <c r="L30" i="1"/>
  <c r="M30" i="1"/>
  <c r="K34" i="1"/>
  <c r="K35" i="1" s="1"/>
  <c r="I35" i="1"/>
  <c r="J35" i="1"/>
  <c r="L35" i="1"/>
  <c r="M35" i="1"/>
  <c r="N35" i="1"/>
  <c r="N47" i="1" s="1"/>
  <c r="I38" i="1"/>
  <c r="J38" i="1"/>
  <c r="K38" i="1"/>
  <c r="L38" i="1"/>
  <c r="M38" i="1"/>
  <c r="N38" i="1"/>
  <c r="I42" i="1"/>
  <c r="J42" i="1"/>
  <c r="K42" i="1"/>
  <c r="L42" i="1"/>
  <c r="M42" i="1"/>
  <c r="N42" i="1"/>
  <c r="I46" i="1"/>
  <c r="J46" i="1"/>
  <c r="K46" i="1"/>
  <c r="L46" i="1"/>
  <c r="M46" i="1"/>
  <c r="M47" i="1" s="1"/>
  <c r="N46" i="1"/>
  <c r="K50" i="1"/>
  <c r="N50" i="1"/>
  <c r="K51" i="1"/>
  <c r="N51" i="1"/>
  <c r="K52" i="1"/>
  <c r="N52" i="1"/>
  <c r="K53" i="1"/>
  <c r="N53" i="1"/>
  <c r="K54" i="1"/>
  <c r="N54" i="1"/>
  <c r="K55" i="1"/>
  <c r="N55" i="1"/>
  <c r="K56" i="1"/>
  <c r="N56" i="1"/>
  <c r="K57" i="1"/>
  <c r="N57" i="1"/>
  <c r="K58" i="1"/>
  <c r="N58" i="1"/>
  <c r="K59" i="1"/>
  <c r="N59" i="1"/>
  <c r="K60" i="1"/>
  <c r="N60" i="1"/>
  <c r="K61" i="1"/>
  <c r="N61" i="1"/>
  <c r="I62" i="1"/>
  <c r="J62" i="1"/>
  <c r="J63" i="1" s="1"/>
  <c r="L62" i="1"/>
  <c r="L63" i="1" s="1"/>
  <c r="L64" i="1" s="1"/>
  <c r="L65" i="1" s="1"/>
  <c r="M62" i="1"/>
  <c r="M63" i="1" s="1"/>
  <c r="I63" i="1"/>
  <c r="J66" i="1"/>
  <c r="M66" i="1"/>
  <c r="I31" i="1" l="1"/>
  <c r="K27" i="1"/>
  <c r="H47" i="1"/>
  <c r="L31" i="1"/>
  <c r="K17" i="1"/>
  <c r="J47" i="1"/>
  <c r="N27" i="1"/>
  <c r="N22" i="1"/>
  <c r="I47" i="1"/>
  <c r="K62" i="1"/>
  <c r="K63" i="1" s="1"/>
  <c r="L47" i="1"/>
  <c r="K22" i="1"/>
  <c r="K47" i="1"/>
  <c r="N62" i="1"/>
  <c r="N63" i="1" s="1"/>
  <c r="L68" i="1"/>
  <c r="J101" i="3"/>
  <c r="N51" i="3"/>
  <c r="M52" i="3"/>
  <c r="K112" i="3"/>
  <c r="J103" i="3"/>
  <c r="J99" i="3"/>
  <c r="J96" i="3"/>
  <c r="J91" i="3"/>
  <c r="J83" i="3"/>
  <c r="J60" i="3"/>
  <c r="J52" i="3"/>
  <c r="J48" i="3"/>
  <c r="J33" i="3"/>
  <c r="K6" i="3"/>
  <c r="E116" i="3"/>
  <c r="E113" i="3"/>
  <c r="E109" i="3"/>
  <c r="E103" i="3"/>
  <c r="E99" i="3"/>
  <c r="E96" i="3"/>
  <c r="E91" i="3"/>
  <c r="E86" i="3"/>
  <c r="E83" i="3"/>
  <c r="F46" i="1"/>
  <c r="F42" i="1"/>
  <c r="F38" i="1"/>
  <c r="M124" i="3"/>
  <c r="J124" i="3"/>
  <c r="E135" i="3"/>
  <c r="F135" i="3" s="1"/>
  <c r="E132" i="3"/>
  <c r="E130" i="3"/>
  <c r="E129" i="3"/>
  <c r="E128" i="3"/>
  <c r="E127" i="3"/>
  <c r="E126" i="3"/>
  <c r="E124" i="3"/>
  <c r="E51" i="1"/>
  <c r="E125" i="3" s="1"/>
  <c r="E11" i="1"/>
  <c r="J11" i="1" s="1"/>
  <c r="K11" i="1" s="1"/>
  <c r="E10" i="1"/>
  <c r="J10" i="1" s="1"/>
  <c r="K10" i="1" s="1"/>
  <c r="E9" i="1"/>
  <c r="J9" i="1" s="1"/>
  <c r="K9" i="1" s="1"/>
  <c r="E8" i="1"/>
  <c r="J8" i="1" s="1"/>
  <c r="F26" i="1"/>
  <c r="I64" i="1" l="1"/>
  <c r="I65" i="1" s="1"/>
  <c r="I68" i="1" s="1"/>
  <c r="E136" i="3"/>
  <c r="E137" i="3" s="1"/>
  <c r="M11" i="1"/>
  <c r="N11" i="1" s="1"/>
  <c r="K8" i="1"/>
  <c r="K12" i="1" s="1"/>
  <c r="K31" i="1" s="1"/>
  <c r="K64" i="1" s="1"/>
  <c r="K65" i="1" s="1"/>
  <c r="J12" i="1"/>
  <c r="J31" i="1" s="1"/>
  <c r="J64" i="1" s="1"/>
  <c r="J65" i="1" s="1"/>
  <c r="J68" i="1" s="1"/>
  <c r="K68" i="1" s="1"/>
  <c r="M8" i="1"/>
  <c r="N8" i="1" s="1"/>
  <c r="M9" i="1"/>
  <c r="N9" i="1" s="1"/>
  <c r="M120" i="3"/>
  <c r="J120" i="3"/>
  <c r="E120" i="3"/>
  <c r="E121" i="3" s="1"/>
  <c r="M116" i="3"/>
  <c r="J116" i="3"/>
  <c r="M113" i="3"/>
  <c r="J113" i="3"/>
  <c r="M109" i="3"/>
  <c r="J109" i="3"/>
  <c r="M99" i="3"/>
  <c r="M96" i="3"/>
  <c r="M91" i="3"/>
  <c r="M86" i="3"/>
  <c r="J86" i="3"/>
  <c r="M83" i="3"/>
  <c r="M77" i="3"/>
  <c r="J77" i="3"/>
  <c r="E77" i="3"/>
  <c r="M67" i="3"/>
  <c r="J67" i="3"/>
  <c r="E67" i="3"/>
  <c r="M60" i="3"/>
  <c r="E60" i="3"/>
  <c r="E52" i="3"/>
  <c r="E48" i="3"/>
  <c r="M27" i="3"/>
  <c r="J27" i="3"/>
  <c r="E27" i="3"/>
  <c r="M22" i="3"/>
  <c r="J22" i="3"/>
  <c r="E22" i="3"/>
  <c r="M18" i="3"/>
  <c r="J18" i="3"/>
  <c r="E18" i="3"/>
  <c r="M12" i="3"/>
  <c r="J12" i="3"/>
  <c r="E62" i="1"/>
  <c r="E46" i="1"/>
  <c r="E42" i="1"/>
  <c r="E38" i="1"/>
  <c r="E30" i="1"/>
  <c r="E27" i="1"/>
  <c r="E22" i="1"/>
  <c r="E17" i="1"/>
  <c r="E12" i="1"/>
  <c r="N12" i="1" l="1"/>
  <c r="N31" i="1" s="1"/>
  <c r="N64" i="1" s="1"/>
  <c r="M12" i="1"/>
  <c r="M31" i="1" s="1"/>
  <c r="M64" i="1" s="1"/>
  <c r="M65" i="1" s="1"/>
  <c r="N65" i="1" s="1"/>
  <c r="J104" i="3"/>
  <c r="M68" i="1"/>
  <c r="N68" i="1" s="1"/>
  <c r="J121" i="3"/>
  <c r="E31" i="1"/>
  <c r="M121" i="3"/>
  <c r="K102" i="3"/>
  <c r="J136" i="3"/>
  <c r="J137" i="3" s="1"/>
  <c r="M45" i="3"/>
  <c r="M40" i="3"/>
  <c r="M136" i="3" l="1"/>
  <c r="M137" i="3" s="1"/>
  <c r="E66" i="1" l="1"/>
  <c r="E63" i="1"/>
  <c r="F7" i="1"/>
  <c r="N135" i="3" l="1"/>
  <c r="N134" i="3"/>
  <c r="N133" i="3"/>
  <c r="N132" i="3"/>
  <c r="N131" i="3"/>
  <c r="N130" i="3"/>
  <c r="N129" i="3"/>
  <c r="N128" i="3"/>
  <c r="N127" i="3"/>
  <c r="N126" i="3"/>
  <c r="N125" i="3"/>
  <c r="N124" i="3"/>
  <c r="L136" i="3"/>
  <c r="L137" i="3" s="1"/>
  <c r="N119" i="3"/>
  <c r="N118" i="3"/>
  <c r="L120" i="3"/>
  <c r="N112" i="3"/>
  <c r="N111" i="3"/>
  <c r="L113" i="3"/>
  <c r="N108" i="3"/>
  <c r="N107" i="3"/>
  <c r="L109" i="3"/>
  <c r="N102" i="3"/>
  <c r="L103" i="3"/>
  <c r="N98" i="3"/>
  <c r="N99" i="3" s="1"/>
  <c r="L99" i="3"/>
  <c r="N95" i="3"/>
  <c r="N94" i="3"/>
  <c r="N93" i="3"/>
  <c r="L96" i="3"/>
  <c r="N90" i="3"/>
  <c r="N89" i="3"/>
  <c r="N88" i="3"/>
  <c r="L91" i="3"/>
  <c r="N85" i="3"/>
  <c r="N86" i="3" s="1"/>
  <c r="L86" i="3"/>
  <c r="N82" i="3"/>
  <c r="N81" i="3"/>
  <c r="N80" i="3"/>
  <c r="L83" i="3"/>
  <c r="N76" i="3"/>
  <c r="N75" i="3"/>
  <c r="N74" i="3"/>
  <c r="N73" i="3"/>
  <c r="N72" i="3"/>
  <c r="N71" i="3"/>
  <c r="N70" i="3"/>
  <c r="L77" i="3"/>
  <c r="N66" i="3"/>
  <c r="N65" i="3"/>
  <c r="N64" i="3"/>
  <c r="N63" i="3"/>
  <c r="N62" i="3"/>
  <c r="L67" i="3"/>
  <c r="N59" i="3"/>
  <c r="N58" i="3"/>
  <c r="N57" i="3"/>
  <c r="N56" i="3"/>
  <c r="N55" i="3"/>
  <c r="N54" i="3"/>
  <c r="N60" i="3" s="1"/>
  <c r="L60" i="3"/>
  <c r="N50" i="3"/>
  <c r="N52" i="3" s="1"/>
  <c r="L52" i="3"/>
  <c r="N47" i="3"/>
  <c r="N46" i="3"/>
  <c r="N45" i="3"/>
  <c r="N44" i="3"/>
  <c r="N43" i="3"/>
  <c r="N42" i="3"/>
  <c r="N41" i="3"/>
  <c r="N40" i="3"/>
  <c r="N38" i="3"/>
  <c r="N37" i="3"/>
  <c r="N36" i="3"/>
  <c r="N35" i="3"/>
  <c r="L48" i="3"/>
  <c r="N32" i="3"/>
  <c r="N30" i="3"/>
  <c r="N29" i="3"/>
  <c r="L33" i="3"/>
  <c r="N26" i="3"/>
  <c r="N25" i="3"/>
  <c r="L27" i="3"/>
  <c r="N21" i="3"/>
  <c r="N20" i="3"/>
  <c r="L22" i="3"/>
  <c r="N17" i="3"/>
  <c r="N16" i="3"/>
  <c r="N15" i="3"/>
  <c r="N14" i="3"/>
  <c r="L18" i="3"/>
  <c r="N11" i="3"/>
  <c r="N10" i="3"/>
  <c r="N9" i="3"/>
  <c r="N8" i="3"/>
  <c r="N7" i="3"/>
  <c r="N6" i="3"/>
  <c r="L12" i="3"/>
  <c r="K101" i="3"/>
  <c r="K103" i="3" s="1"/>
  <c r="I136" i="3"/>
  <c r="I137" i="3" s="1"/>
  <c r="I113" i="3"/>
  <c r="I109" i="3"/>
  <c r="I67" i="3"/>
  <c r="I103" i="3"/>
  <c r="I99" i="3"/>
  <c r="I96" i="3"/>
  <c r="I120" i="3"/>
  <c r="I91" i="3"/>
  <c r="I86" i="3"/>
  <c r="I83" i="3"/>
  <c r="I77" i="3"/>
  <c r="I60" i="3"/>
  <c r="I52" i="3"/>
  <c r="I48" i="3"/>
  <c r="I33" i="3"/>
  <c r="I27" i="3"/>
  <c r="I22" i="3"/>
  <c r="I18" i="3"/>
  <c r="I12" i="3"/>
  <c r="K120" i="3"/>
  <c r="K111" i="3"/>
  <c r="K113" i="3" s="1"/>
  <c r="K108" i="3"/>
  <c r="K109" i="3" s="1"/>
  <c r="K45" i="3"/>
  <c r="K46" i="3"/>
  <c r="K35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98" i="3"/>
  <c r="K99" i="3" s="1"/>
  <c r="K94" i="3"/>
  <c r="K93" i="3"/>
  <c r="K89" i="3"/>
  <c r="K88" i="3"/>
  <c r="K91" i="3" s="1"/>
  <c r="K85" i="3"/>
  <c r="K86" i="3" s="1"/>
  <c r="K81" i="3"/>
  <c r="K80" i="3"/>
  <c r="K76" i="3"/>
  <c r="K75" i="3"/>
  <c r="K74" i="3"/>
  <c r="K73" i="3"/>
  <c r="K72" i="3"/>
  <c r="K71" i="3"/>
  <c r="K70" i="3"/>
  <c r="K66" i="3"/>
  <c r="K65" i="3"/>
  <c r="K64" i="3"/>
  <c r="K63" i="3"/>
  <c r="K62" i="3"/>
  <c r="K59" i="3"/>
  <c r="K58" i="3"/>
  <c r="K57" i="3"/>
  <c r="K56" i="3"/>
  <c r="K55" i="3"/>
  <c r="K54" i="3"/>
  <c r="K51" i="3"/>
  <c r="K50" i="3"/>
  <c r="K47" i="3"/>
  <c r="K44" i="3"/>
  <c r="K43" i="3"/>
  <c r="K42" i="3"/>
  <c r="K41" i="3"/>
  <c r="K40" i="3"/>
  <c r="K39" i="3"/>
  <c r="M39" i="3" s="1"/>
  <c r="M48" i="3" s="1"/>
  <c r="K38" i="3"/>
  <c r="K32" i="3"/>
  <c r="K30" i="3"/>
  <c r="K29" i="3"/>
  <c r="K26" i="3"/>
  <c r="K25" i="3"/>
  <c r="K27" i="3" s="1"/>
  <c r="K21" i="3"/>
  <c r="K20" i="3"/>
  <c r="K17" i="3"/>
  <c r="K16" i="3"/>
  <c r="K15" i="3"/>
  <c r="K14" i="3"/>
  <c r="K11" i="3"/>
  <c r="K10" i="3"/>
  <c r="K9" i="3"/>
  <c r="K8" i="3"/>
  <c r="M33" i="3"/>
  <c r="J138" i="3"/>
  <c r="K60" i="3" l="1"/>
  <c r="N83" i="3"/>
  <c r="N120" i="3"/>
  <c r="N77" i="3"/>
  <c r="K18" i="3"/>
  <c r="K52" i="3"/>
  <c r="K67" i="3"/>
  <c r="K83" i="3"/>
  <c r="K136" i="3"/>
  <c r="K137" i="3" s="1"/>
  <c r="K48" i="3"/>
  <c r="N113" i="3"/>
  <c r="N136" i="3"/>
  <c r="N137" i="3" s="1"/>
  <c r="K12" i="3"/>
  <c r="K22" i="3"/>
  <c r="K33" i="3"/>
  <c r="K77" i="3"/>
  <c r="K96" i="3"/>
  <c r="N22" i="3"/>
  <c r="N67" i="3"/>
  <c r="N91" i="3"/>
  <c r="N96" i="3"/>
  <c r="N109" i="3"/>
  <c r="N33" i="3"/>
  <c r="I104" i="3"/>
  <c r="L104" i="3"/>
  <c r="N27" i="3"/>
  <c r="N18" i="3"/>
  <c r="N12" i="3"/>
  <c r="N39" i="3"/>
  <c r="N48" i="3" s="1"/>
  <c r="J139" i="3"/>
  <c r="D136" i="3"/>
  <c r="D137" i="3" s="1"/>
  <c r="F134" i="3"/>
  <c r="F133" i="3"/>
  <c r="F132" i="3"/>
  <c r="F131" i="3"/>
  <c r="F130" i="3"/>
  <c r="F129" i="3"/>
  <c r="F128" i="3"/>
  <c r="F127" i="3"/>
  <c r="F126" i="3"/>
  <c r="F125" i="3"/>
  <c r="F124" i="3"/>
  <c r="D120" i="3"/>
  <c r="F119" i="3"/>
  <c r="F118" i="3"/>
  <c r="D116" i="3"/>
  <c r="F115" i="3"/>
  <c r="D113" i="3"/>
  <c r="F112" i="3"/>
  <c r="F111" i="3"/>
  <c r="D109" i="3"/>
  <c r="F108" i="3"/>
  <c r="F107" i="3"/>
  <c r="D103" i="3"/>
  <c r="F102" i="3"/>
  <c r="F101" i="3"/>
  <c r="F103" i="3" s="1"/>
  <c r="D99" i="3"/>
  <c r="F98" i="3"/>
  <c r="F99" i="3" s="1"/>
  <c r="D96" i="3"/>
  <c r="F95" i="3"/>
  <c r="F94" i="3"/>
  <c r="F93" i="3"/>
  <c r="D91" i="3"/>
  <c r="F90" i="3"/>
  <c r="F89" i="3"/>
  <c r="F88" i="3"/>
  <c r="F85" i="3"/>
  <c r="F86" i="3" s="1"/>
  <c r="D86" i="3"/>
  <c r="D83" i="3"/>
  <c r="F82" i="3"/>
  <c r="F81" i="3"/>
  <c r="F80" i="3"/>
  <c r="F83" i="3" s="1"/>
  <c r="D77" i="3"/>
  <c r="F76" i="3"/>
  <c r="F75" i="3"/>
  <c r="F74" i="3"/>
  <c r="F73" i="3"/>
  <c r="F72" i="3"/>
  <c r="F71" i="3"/>
  <c r="F70" i="3"/>
  <c r="D67" i="3"/>
  <c r="F66" i="3"/>
  <c r="F65" i="3"/>
  <c r="F64" i="3"/>
  <c r="F63" i="3"/>
  <c r="F62" i="3"/>
  <c r="D60" i="3"/>
  <c r="F59" i="3"/>
  <c r="F58" i="3"/>
  <c r="F57" i="3"/>
  <c r="F56" i="3"/>
  <c r="F55" i="3"/>
  <c r="F54" i="3"/>
  <c r="D52" i="3"/>
  <c r="F51" i="3"/>
  <c r="F50" i="3"/>
  <c r="F52" i="3" s="1"/>
  <c r="D48" i="3"/>
  <c r="F47" i="3"/>
  <c r="F46" i="3"/>
  <c r="F45" i="3"/>
  <c r="F44" i="3"/>
  <c r="F42" i="3"/>
  <c r="F43" i="3"/>
  <c r="F41" i="3"/>
  <c r="F40" i="3"/>
  <c r="F38" i="3"/>
  <c r="F37" i="3"/>
  <c r="F36" i="3"/>
  <c r="F35" i="3"/>
  <c r="E33" i="3"/>
  <c r="E104" i="3" s="1"/>
  <c r="E138" i="3" s="1"/>
  <c r="E139" i="3" s="1"/>
  <c r="D33" i="3"/>
  <c r="F32" i="3"/>
  <c r="F30" i="3"/>
  <c r="F29" i="3"/>
  <c r="D27" i="3"/>
  <c r="F26" i="3"/>
  <c r="F25" i="3"/>
  <c r="D22" i="3"/>
  <c r="F21" i="3"/>
  <c r="F20" i="3"/>
  <c r="F22" i="3" s="1"/>
  <c r="D18" i="3"/>
  <c r="F17" i="3"/>
  <c r="F16" i="3"/>
  <c r="F15" i="3"/>
  <c r="F14" i="3"/>
  <c r="D12" i="3"/>
  <c r="F11" i="3"/>
  <c r="F10" i="3"/>
  <c r="F9" i="3"/>
  <c r="F8" i="3"/>
  <c r="F7" i="3"/>
  <c r="F6" i="3"/>
  <c r="D62" i="1"/>
  <c r="D63" i="1" s="1"/>
  <c r="F61" i="1"/>
  <c r="F60" i="1"/>
  <c r="F59" i="1"/>
  <c r="F58" i="1"/>
  <c r="F57" i="1"/>
  <c r="F56" i="1"/>
  <c r="F55" i="1"/>
  <c r="F54" i="1"/>
  <c r="F53" i="1"/>
  <c r="F52" i="1"/>
  <c r="F51" i="1"/>
  <c r="F50" i="1"/>
  <c r="E35" i="1"/>
  <c r="D35" i="1"/>
  <c r="D47" i="1" s="1"/>
  <c r="F34" i="1"/>
  <c r="F35" i="1" s="1"/>
  <c r="F47" i="1" s="1"/>
  <c r="F29" i="1"/>
  <c r="F30" i="1" s="1"/>
  <c r="D27" i="1"/>
  <c r="F25" i="1"/>
  <c r="F24" i="1"/>
  <c r="D22" i="1"/>
  <c r="F21" i="1"/>
  <c r="F20" i="1"/>
  <c r="F19" i="1"/>
  <c r="D17" i="1"/>
  <c r="F16" i="1"/>
  <c r="F15" i="1"/>
  <c r="F14" i="1"/>
  <c r="D12" i="1"/>
  <c r="F11" i="1"/>
  <c r="F10" i="1"/>
  <c r="F9" i="1"/>
  <c r="F8" i="1"/>
  <c r="F27" i="3" l="1"/>
  <c r="F48" i="3"/>
  <c r="F60" i="3"/>
  <c r="F109" i="3"/>
  <c r="F120" i="3"/>
  <c r="F12" i="1"/>
  <c r="F62" i="1"/>
  <c r="F63" i="1" s="1"/>
  <c r="F17" i="1"/>
  <c r="F22" i="1"/>
  <c r="F27" i="1"/>
  <c r="F18" i="3"/>
  <c r="F33" i="3"/>
  <c r="F67" i="3"/>
  <c r="F91" i="3"/>
  <c r="F96" i="3"/>
  <c r="F113" i="3"/>
  <c r="K104" i="3"/>
  <c r="F12" i="3"/>
  <c r="F77" i="3"/>
  <c r="I115" i="3"/>
  <c r="F116" i="3"/>
  <c r="F136" i="3"/>
  <c r="F137" i="3" s="1"/>
  <c r="E47" i="1"/>
  <c r="E64" i="1" s="1"/>
  <c r="E65" i="1" s="1"/>
  <c r="E68" i="1" s="1"/>
  <c r="J142" i="3"/>
  <c r="D31" i="1"/>
  <c r="D64" i="1" s="1"/>
  <c r="D65" i="1" s="1"/>
  <c r="D68" i="1" s="1"/>
  <c r="D104" i="3"/>
  <c r="D121" i="3"/>
  <c r="F104" i="3" l="1"/>
  <c r="F121" i="3"/>
  <c r="F138" i="3"/>
  <c r="F31" i="1"/>
  <c r="F65" i="1" s="1"/>
  <c r="K115" i="3"/>
  <c r="I116" i="3"/>
  <c r="I121" i="3" s="1"/>
  <c r="I138" i="3" s="1"/>
  <c r="I139" i="3" s="1"/>
  <c r="D138" i="3"/>
  <c r="D139" i="3" s="1"/>
  <c r="D142" i="3" s="1"/>
  <c r="E142" i="3"/>
  <c r="K116" i="3" l="1"/>
  <c r="K121" i="3" s="1"/>
  <c r="K138" i="3" s="1"/>
  <c r="L115" i="3"/>
  <c r="I142" i="3"/>
  <c r="K139" i="3"/>
  <c r="K142" i="3" s="1"/>
  <c r="K67" i="1" s="1"/>
  <c r="K4" i="1" s="1"/>
  <c r="F139" i="3"/>
  <c r="F142" i="3" s="1"/>
  <c r="N115" i="3" l="1"/>
  <c r="N116" i="3" s="1"/>
  <c r="N121" i="3" s="1"/>
  <c r="L116" i="3"/>
  <c r="L121" i="3" s="1"/>
  <c r="L138" i="3" s="1"/>
  <c r="L139" i="3" s="1"/>
  <c r="L142" i="3" s="1"/>
  <c r="F67" i="1"/>
  <c r="F4" i="1" s="1"/>
  <c r="M103" i="3"/>
  <c r="M104" i="3" s="1"/>
  <c r="M138" i="3" s="1"/>
  <c r="M139" i="3" s="1"/>
  <c r="M142" i="3" s="1"/>
  <c r="N101" i="3"/>
  <c r="N103" i="3" l="1"/>
  <c r="N104" i="3" s="1"/>
  <c r="N138" i="3" s="1"/>
  <c r="N139" i="3" s="1"/>
  <c r="N142" i="3" s="1"/>
  <c r="N67" i="1" s="1"/>
  <c r="N4" i="1" s="1"/>
</calcChain>
</file>

<file path=xl/sharedStrings.xml><?xml version="1.0" encoding="utf-8"?>
<sst xmlns="http://schemas.openxmlformats.org/spreadsheetml/2006/main" count="404" uniqueCount="377">
  <si>
    <r>
      <rPr>
        <b/>
        <sz val="10"/>
        <rFont val="Times New Roman"/>
        <family val="1"/>
      </rPr>
      <t>Codice</t>
    </r>
  </si>
  <si>
    <r>
      <rPr>
        <b/>
        <sz val="10"/>
        <rFont val="Times New Roman"/>
        <family val="1"/>
      </rPr>
      <t>Sigla</t>
    </r>
  </si>
  <si>
    <r>
      <rPr>
        <b/>
        <sz val="10"/>
        <rFont val="Times New Roman"/>
        <family val="1"/>
      </rPr>
      <t>Descrizione</t>
    </r>
  </si>
  <si>
    <r>
      <rPr>
        <b/>
        <sz val="10"/>
        <rFont val="Times New Roman"/>
        <family val="1"/>
      </rPr>
      <t>Previsione di competenza</t>
    </r>
  </si>
  <si>
    <r>
      <rPr>
        <b/>
        <sz val="10"/>
        <rFont val="Times New Roman"/>
        <family val="1"/>
      </rPr>
      <t>Previsioni di cassa</t>
    </r>
  </si>
  <si>
    <r>
      <rPr>
        <sz val="8"/>
        <rFont val="Arial"/>
        <family val="2"/>
      </rPr>
      <t>A-0</t>
    </r>
  </si>
  <si>
    <r>
      <rPr>
        <b/>
        <sz val="8"/>
        <rFont val="Arial"/>
        <family val="2"/>
      </rPr>
      <t>AVANZO DI AMMINISTRAZIONE  (presunto)</t>
    </r>
  </si>
  <si>
    <r>
      <rPr>
        <b/>
        <sz val="8"/>
        <rFont val="Arial"/>
        <family val="2"/>
      </rPr>
      <t>FONDO DI CASSA  (presunto)</t>
    </r>
  </si>
  <si>
    <r>
      <rPr>
        <sz val="8"/>
        <rFont val="Arial"/>
        <family val="2"/>
      </rPr>
      <t>E-1</t>
    </r>
  </si>
  <si>
    <r>
      <rPr>
        <b/>
        <sz val="8"/>
        <rFont val="Arial"/>
        <family val="2"/>
      </rPr>
      <t>TITOLO  I - ENTRATE CONTRIBUTIVE</t>
    </r>
  </si>
  <si>
    <r>
      <rPr>
        <sz val="8"/>
        <rFont val="Arial"/>
        <family val="2"/>
      </rPr>
      <t>E-1-01</t>
    </r>
  </si>
  <si>
    <r>
      <rPr>
        <b/>
        <sz val="8"/>
        <rFont val="Arial"/>
        <family val="2"/>
      </rPr>
      <t>CATEGORIA  I - Contributi associativi</t>
    </r>
  </si>
  <si>
    <r>
      <rPr>
        <sz val="8"/>
        <rFont val="Arial"/>
        <family val="2"/>
      </rPr>
      <t>E-1-01-001</t>
    </r>
  </si>
  <si>
    <r>
      <rPr>
        <sz val="8"/>
        <rFont val="Arial"/>
        <family val="2"/>
      </rPr>
      <t>E-1-01-003</t>
    </r>
  </si>
  <si>
    <r>
      <rPr>
        <sz val="8"/>
        <rFont val="Arial"/>
        <family val="2"/>
      </rPr>
      <t>Contributo Obbligatorio Albo Medici non a ruolo</t>
    </r>
  </si>
  <si>
    <r>
      <rPr>
        <sz val="8"/>
        <rFont val="Arial"/>
        <family val="2"/>
      </rPr>
      <t>E-1-01-004</t>
    </r>
  </si>
  <si>
    <r>
      <rPr>
        <sz val="8"/>
        <rFont val="Arial"/>
        <family val="2"/>
      </rPr>
      <t>Contributo obblig.  Albo Odontoiatri non a ruolo</t>
    </r>
  </si>
  <si>
    <r>
      <rPr>
        <sz val="8"/>
        <rFont val="Arial"/>
        <family val="2"/>
      </rPr>
      <t>E-1-01-005</t>
    </r>
  </si>
  <si>
    <r>
      <rPr>
        <sz val="8"/>
        <rFont val="Arial"/>
        <family val="2"/>
      </rPr>
      <t>Contributo e tassa prima iscrizione</t>
    </r>
  </si>
  <si>
    <r>
      <rPr>
        <sz val="8"/>
        <rFont val="Arial"/>
        <family val="2"/>
      </rPr>
      <t>E-1-01-006</t>
    </r>
  </si>
  <si>
    <r>
      <rPr>
        <sz val="8"/>
        <rFont val="Arial"/>
        <family val="2"/>
      </rPr>
      <t>Quota annuale STP</t>
    </r>
  </si>
  <si>
    <r>
      <rPr>
        <b/>
        <i/>
        <sz val="8"/>
        <rFont val="Times New Roman"/>
        <family val="1"/>
      </rPr>
      <t>TOTALI CATEGORIA I    E-1-01</t>
    </r>
  </si>
  <si>
    <r>
      <rPr>
        <sz val="8"/>
        <rFont val="Arial"/>
        <family val="2"/>
      </rPr>
      <t>E-1-02</t>
    </r>
  </si>
  <si>
    <r>
      <rPr>
        <b/>
        <sz val="8"/>
        <rFont val="Arial"/>
        <family val="2"/>
      </rPr>
      <t>CATEGORIA  II - Entrate per la prestazione di servizi</t>
    </r>
  </si>
  <si>
    <r>
      <rPr>
        <sz val="8"/>
        <rFont val="Arial"/>
        <family val="2"/>
      </rPr>
      <t>E-1-02-001</t>
    </r>
  </si>
  <si>
    <r>
      <rPr>
        <sz val="8"/>
        <rFont val="Arial"/>
        <family val="2"/>
      </rPr>
      <t>Tassa certificati di iscrizione</t>
    </r>
  </si>
  <si>
    <r>
      <rPr>
        <sz val="8"/>
        <rFont val="Arial"/>
        <family val="2"/>
      </rPr>
      <t>E-1-02-002</t>
    </r>
  </si>
  <si>
    <r>
      <rPr>
        <sz val="8"/>
        <rFont val="Arial"/>
        <family val="2"/>
      </rPr>
      <t>Rimborso spese varie</t>
    </r>
  </si>
  <si>
    <r>
      <rPr>
        <sz val="8"/>
        <rFont val="Arial"/>
        <family val="2"/>
      </rPr>
      <t>E-1-02-003</t>
    </r>
  </si>
  <si>
    <r>
      <rPr>
        <sz val="8"/>
        <rFont val="Arial"/>
        <family val="2"/>
      </rPr>
      <t>Tassa pareri di congruità</t>
    </r>
  </si>
  <si>
    <r>
      <rPr>
        <b/>
        <i/>
        <sz val="8"/>
        <rFont val="Times New Roman"/>
        <family val="1"/>
      </rPr>
      <t>TOTALI CATEGORIA II    E-1-02</t>
    </r>
  </si>
  <si>
    <r>
      <rPr>
        <sz val="8"/>
        <rFont val="Arial"/>
        <family val="2"/>
      </rPr>
      <t>E-1-03</t>
    </r>
  </si>
  <si>
    <r>
      <rPr>
        <b/>
        <sz val="8"/>
        <rFont val="Arial"/>
        <family val="2"/>
      </rPr>
      <t>CATEGORIA  III - Redditi e proventi patrimoniali</t>
    </r>
  </si>
  <si>
    <r>
      <rPr>
        <sz val="8"/>
        <rFont val="Arial"/>
        <family val="2"/>
      </rPr>
      <t>E-1-03-001</t>
    </r>
  </si>
  <si>
    <r>
      <rPr>
        <sz val="8"/>
        <rFont val="Arial"/>
        <family val="2"/>
      </rPr>
      <t>Interessi attivi su depositi - interessi cedole titoli</t>
    </r>
  </si>
  <si>
    <r>
      <rPr>
        <sz val="8"/>
        <rFont val="Arial"/>
        <family val="2"/>
      </rPr>
      <t>E-1-03-002</t>
    </r>
  </si>
  <si>
    <r>
      <rPr>
        <sz val="8"/>
        <rFont val="Arial"/>
        <family val="2"/>
      </rPr>
      <t>Interessi attivi su prestiti al personale</t>
    </r>
  </si>
  <si>
    <r>
      <rPr>
        <sz val="8"/>
        <rFont val="Arial"/>
        <family val="2"/>
      </rPr>
      <t>E-1-03-003</t>
    </r>
  </si>
  <si>
    <r>
      <rPr>
        <sz val="8"/>
        <rFont val="Arial"/>
        <family val="2"/>
      </rPr>
      <t>Altri proventi patrimoniali (Interessi di mora su ritardati pagamenti ruoli )</t>
    </r>
  </si>
  <si>
    <r>
      <rPr>
        <b/>
        <i/>
        <sz val="8"/>
        <rFont val="Times New Roman"/>
        <family val="1"/>
      </rPr>
      <t>TOTALI CATEGORIA III    E-1-03</t>
    </r>
  </si>
  <si>
    <r>
      <rPr>
        <sz val="8"/>
        <rFont val="Arial"/>
        <family val="2"/>
      </rPr>
      <t>E-1-04</t>
    </r>
  </si>
  <si>
    <r>
      <rPr>
        <b/>
        <sz val="8"/>
        <rFont val="Arial"/>
        <family val="2"/>
      </rPr>
      <t>CATEGORIA  IV - Poste correttive e compensative di spese correnti</t>
    </r>
  </si>
  <si>
    <r>
      <rPr>
        <sz val="8"/>
        <rFont val="Arial"/>
        <family val="2"/>
      </rPr>
      <t>E-1-04-001</t>
    </r>
  </si>
  <si>
    <r>
      <rPr>
        <sz val="8"/>
        <rFont val="Arial"/>
        <family val="2"/>
      </rPr>
      <t>Contributo FNOMCeO per Iva ed aggi esattoriali</t>
    </r>
  </si>
  <si>
    <r>
      <rPr>
        <sz val="8"/>
        <rFont val="Arial"/>
        <family val="2"/>
      </rPr>
      <t>E-1-04-002</t>
    </r>
  </si>
  <si>
    <r>
      <rPr>
        <sz val="8"/>
        <rFont val="Arial"/>
        <family val="2"/>
      </rPr>
      <t>Contributi FNOMCeO - informatizzazione dati</t>
    </r>
  </si>
  <si>
    <r>
      <rPr>
        <sz val="8"/>
        <rFont val="Arial"/>
        <family val="2"/>
      </rPr>
      <t>E-1-04-003</t>
    </r>
  </si>
  <si>
    <r>
      <rPr>
        <b/>
        <i/>
        <sz val="8"/>
        <rFont val="Times New Roman"/>
        <family val="1"/>
      </rPr>
      <t>TOTALI CATEGORIA IV    E-1-04</t>
    </r>
  </si>
  <si>
    <r>
      <rPr>
        <sz val="8"/>
        <rFont val="Arial"/>
        <family val="2"/>
      </rPr>
      <t>E-1-05</t>
    </r>
  </si>
  <si>
    <r>
      <rPr>
        <b/>
        <sz val="8"/>
        <rFont val="Arial"/>
        <family val="2"/>
      </rPr>
      <t>CATEGORIA  V - Entrate non classificabili in altre voci</t>
    </r>
  </si>
  <si>
    <r>
      <rPr>
        <sz val="8"/>
        <rFont val="Arial"/>
        <family val="2"/>
      </rPr>
      <t>E-1-05-001</t>
    </r>
  </si>
  <si>
    <r>
      <rPr>
        <sz val="8"/>
        <rFont val="Arial"/>
        <family val="2"/>
      </rPr>
      <t>Altri redditi e proventi diversi</t>
    </r>
  </si>
  <si>
    <r>
      <rPr>
        <b/>
        <i/>
        <sz val="8"/>
        <rFont val="Times New Roman"/>
        <family val="1"/>
      </rPr>
      <t>TOTALI CATEGORIA V    E-1-05</t>
    </r>
  </si>
  <si>
    <r>
      <rPr>
        <b/>
        <sz val="8"/>
        <rFont val="Times New Roman"/>
        <family val="1"/>
      </rPr>
      <t>TOTALI TITOLO I    E-1</t>
    </r>
  </si>
  <si>
    <r>
      <rPr>
        <sz val="8"/>
        <rFont val="Arial"/>
        <family val="2"/>
      </rPr>
      <t>E-2</t>
    </r>
  </si>
  <si>
    <r>
      <rPr>
        <b/>
        <sz val="8"/>
        <rFont val="Arial"/>
        <family val="2"/>
      </rPr>
      <t>TITOLO  II - ENTRATE IN CONTO CAPITALE</t>
    </r>
  </si>
  <si>
    <r>
      <rPr>
        <sz val="8"/>
        <rFont val="Arial"/>
        <family val="2"/>
      </rPr>
      <t>E-2-01</t>
    </r>
  </si>
  <si>
    <r>
      <rPr>
        <b/>
        <sz val="8"/>
        <rFont val="Arial"/>
        <family val="2"/>
      </rPr>
      <t>CATEGORIA  I - Alienazione beni mobili</t>
    </r>
  </si>
  <si>
    <r>
      <rPr>
        <sz val="8"/>
        <rFont val="Arial"/>
        <family val="2"/>
      </rPr>
      <t>E-2-01-001</t>
    </r>
  </si>
  <si>
    <r>
      <rPr>
        <sz val="8"/>
        <rFont val="Arial"/>
        <family val="2"/>
      </rPr>
      <t>Cessione beni mobili, attrezzature e varie</t>
    </r>
  </si>
  <si>
    <r>
      <rPr>
        <b/>
        <i/>
        <sz val="8"/>
        <rFont val="Times New Roman"/>
        <family val="1"/>
      </rPr>
      <t>TOTALI CATEGORIA I    E-2-01</t>
    </r>
  </si>
  <si>
    <r>
      <rPr>
        <sz val="8"/>
        <rFont val="Arial"/>
        <family val="2"/>
      </rPr>
      <t>E-2-02</t>
    </r>
  </si>
  <si>
    <r>
      <rPr>
        <b/>
        <sz val="8"/>
        <rFont val="Arial"/>
        <family val="2"/>
      </rPr>
      <t>CATEGORIA  II - Alienazione beni immobili</t>
    </r>
  </si>
  <si>
    <r>
      <rPr>
        <sz val="8"/>
        <rFont val="Arial"/>
        <family val="2"/>
      </rPr>
      <t>E-2-02-001</t>
    </r>
  </si>
  <si>
    <r>
      <rPr>
        <sz val="8"/>
        <rFont val="Arial"/>
        <family val="2"/>
      </rPr>
      <t>Cessione beni immobili</t>
    </r>
  </si>
  <si>
    <r>
      <rPr>
        <b/>
        <i/>
        <sz val="8"/>
        <rFont val="Times New Roman"/>
        <family val="1"/>
      </rPr>
      <t>TOTALI CATEGORIA II    E-2-02</t>
    </r>
  </si>
  <si>
    <r>
      <rPr>
        <sz val="8"/>
        <rFont val="Arial"/>
        <family val="2"/>
      </rPr>
      <t>E-2-03</t>
    </r>
  </si>
  <si>
    <r>
      <rPr>
        <b/>
        <sz val="8"/>
        <rFont val="Arial"/>
        <family val="2"/>
      </rPr>
      <t>CATEGORIA  III - Assunzione mutui e prestiti</t>
    </r>
  </si>
  <si>
    <r>
      <rPr>
        <sz val="8"/>
        <rFont val="Arial"/>
        <family val="2"/>
      </rPr>
      <t>E-2-03-001</t>
    </r>
  </si>
  <si>
    <r>
      <rPr>
        <sz val="8"/>
        <rFont val="Arial"/>
        <family val="2"/>
      </rPr>
      <t>Assunzione mutui per sede</t>
    </r>
  </si>
  <si>
    <r>
      <rPr>
        <sz val="8"/>
        <rFont val="Arial"/>
        <family val="2"/>
      </rPr>
      <t>E-2-03-002</t>
    </r>
  </si>
  <si>
    <r>
      <rPr>
        <sz val="8"/>
        <rFont val="Arial"/>
        <family val="2"/>
      </rPr>
      <t>Assunzione prestiti</t>
    </r>
  </si>
  <si>
    <r>
      <rPr>
        <b/>
        <i/>
        <sz val="8"/>
        <rFont val="Times New Roman"/>
        <family val="1"/>
      </rPr>
      <t>TOTALI CATEGORIA III    E-2-03</t>
    </r>
  </si>
  <si>
    <r>
      <rPr>
        <sz val="8"/>
        <rFont val="Arial"/>
        <family val="2"/>
      </rPr>
      <t>E-2-04</t>
    </r>
  </si>
  <si>
    <r>
      <rPr>
        <b/>
        <sz val="8"/>
        <rFont val="Arial"/>
        <family val="2"/>
      </rPr>
      <t>CATEGORIA  IV - Riscossione di crediti</t>
    </r>
  </si>
  <si>
    <r>
      <rPr>
        <sz val="8"/>
        <rFont val="Arial"/>
        <family val="2"/>
      </rPr>
      <t>E-2-04-001</t>
    </r>
  </si>
  <si>
    <r>
      <rPr>
        <sz val="8"/>
        <rFont val="Arial"/>
        <family val="2"/>
      </rPr>
      <t>Rimborso quote per prestiti al personale</t>
    </r>
  </si>
  <si>
    <r>
      <rPr>
        <sz val="8"/>
        <rFont val="Arial"/>
        <family val="2"/>
      </rPr>
      <t>E-2-04-002</t>
    </r>
  </si>
  <si>
    <r>
      <rPr>
        <sz val="8"/>
        <rFont val="Arial"/>
        <family val="2"/>
      </rPr>
      <t>Riscossione crediti diversi</t>
    </r>
  </si>
  <si>
    <r>
      <rPr>
        <b/>
        <i/>
        <sz val="8"/>
        <rFont val="Times New Roman"/>
        <family val="1"/>
      </rPr>
      <t>TOTALI CATEGORIA IV    E-2-04</t>
    </r>
  </si>
  <si>
    <r>
      <rPr>
        <b/>
        <sz val="8"/>
        <rFont val="Times New Roman"/>
        <family val="1"/>
      </rPr>
      <t>TOTALI TITOLO II    E-2</t>
    </r>
  </si>
  <si>
    <r>
      <rPr>
        <sz val="8"/>
        <rFont val="Arial"/>
        <family val="2"/>
      </rPr>
      <t>E-3</t>
    </r>
  </si>
  <si>
    <r>
      <rPr>
        <b/>
        <sz val="8"/>
        <rFont val="Arial"/>
        <family val="2"/>
      </rPr>
      <t>TITOLO  III - ENTRATE PER PARTITE DI GIRO</t>
    </r>
  </si>
  <si>
    <r>
      <rPr>
        <sz val="8"/>
        <rFont val="Arial"/>
        <family val="2"/>
      </rPr>
      <t>E-3-01</t>
    </r>
  </si>
  <si>
    <r>
      <rPr>
        <b/>
        <sz val="8"/>
        <rFont val="Arial"/>
        <family val="2"/>
      </rPr>
      <t>CATEGORIA  I - Entrate aventi natura di partite di giro</t>
    </r>
  </si>
  <si>
    <r>
      <rPr>
        <sz val="8"/>
        <rFont val="Arial"/>
        <family val="2"/>
      </rPr>
      <t>E-3-01-001</t>
    </r>
  </si>
  <si>
    <r>
      <rPr>
        <sz val="8"/>
        <rFont val="Arial"/>
        <family val="2"/>
      </rPr>
      <t>Quota annuale FNOMCeO a ruolo</t>
    </r>
  </si>
  <si>
    <r>
      <rPr>
        <sz val="8"/>
        <rFont val="Arial"/>
        <family val="2"/>
      </rPr>
      <t>E-3-01-002</t>
    </r>
  </si>
  <si>
    <r>
      <rPr>
        <sz val="8"/>
        <rFont val="Arial"/>
        <family val="2"/>
      </rPr>
      <t>Quota annuale FNOMCeO a esazione diretta</t>
    </r>
  </si>
  <si>
    <r>
      <rPr>
        <sz val="8"/>
        <rFont val="Arial"/>
        <family val="2"/>
      </rPr>
      <t>E-3-01-003</t>
    </r>
  </si>
  <si>
    <r>
      <rPr>
        <sz val="8"/>
        <rFont val="Arial"/>
        <family val="2"/>
      </rPr>
      <t>Ritenute erariali per lavoro autonomo</t>
    </r>
  </si>
  <si>
    <r>
      <rPr>
        <sz val="8"/>
        <rFont val="Arial"/>
        <family val="2"/>
      </rPr>
      <t>E-3-01-004</t>
    </r>
  </si>
  <si>
    <r>
      <rPr>
        <sz val="8"/>
        <rFont val="Arial"/>
        <family val="2"/>
      </rPr>
      <t>Ritenute erariali per lavoro dipendente</t>
    </r>
  </si>
  <si>
    <r>
      <rPr>
        <sz val="8"/>
        <rFont val="Arial"/>
        <family val="2"/>
      </rPr>
      <t>E-3-01-005</t>
    </r>
  </si>
  <si>
    <r>
      <rPr>
        <sz val="8"/>
        <rFont val="Arial"/>
        <family val="2"/>
      </rPr>
      <t>Ritenute previdenziali e assistenziali lavoro autonomo</t>
    </r>
  </si>
  <si>
    <r>
      <rPr>
        <sz val="8"/>
        <rFont val="Arial"/>
        <family val="2"/>
      </rPr>
      <t>E-3-01-006</t>
    </r>
  </si>
  <si>
    <r>
      <rPr>
        <sz val="8"/>
        <rFont val="Arial"/>
        <family val="2"/>
      </rPr>
      <t>Ritenute previdenziali e assistenziali lavoro dipendente</t>
    </r>
  </si>
  <si>
    <r>
      <rPr>
        <sz val="8"/>
        <rFont val="Arial"/>
        <family val="2"/>
      </rPr>
      <t>E-3-01-007</t>
    </r>
  </si>
  <si>
    <r>
      <rPr>
        <sz val="8"/>
        <rFont val="Arial"/>
        <family val="2"/>
      </rPr>
      <t>Ritenute sindacali dipendenti</t>
    </r>
  </si>
  <si>
    <r>
      <rPr>
        <sz val="8"/>
        <rFont val="Arial"/>
        <family val="2"/>
      </rPr>
      <t>E-3-01-008</t>
    </r>
  </si>
  <si>
    <r>
      <rPr>
        <sz val="8"/>
        <rFont val="Arial"/>
        <family val="2"/>
      </rPr>
      <t>Ritenute per conto terzi</t>
    </r>
  </si>
  <si>
    <r>
      <rPr>
        <sz val="8"/>
        <rFont val="Arial"/>
        <family val="2"/>
      </rPr>
      <t>E-3-01-009</t>
    </r>
  </si>
  <si>
    <r>
      <rPr>
        <sz val="8"/>
        <rFont val="Arial"/>
        <family val="2"/>
      </rPr>
      <t>Rimb.somme pag. per conto di Enti e sogg.vari</t>
    </r>
  </si>
  <si>
    <r>
      <rPr>
        <sz val="8"/>
        <rFont val="Arial"/>
        <family val="2"/>
      </rPr>
      <t>E-3-01-010</t>
    </r>
  </si>
  <si>
    <r>
      <rPr>
        <sz val="8"/>
        <rFont val="Arial"/>
        <family val="2"/>
      </rPr>
      <t>Giroconto cassa interna</t>
    </r>
  </si>
  <si>
    <r>
      <rPr>
        <sz val="8"/>
        <rFont val="Arial"/>
        <family val="2"/>
      </rPr>
      <t>E-3-01-011</t>
    </r>
  </si>
  <si>
    <r>
      <rPr>
        <sz val="8"/>
        <rFont val="Arial"/>
        <family val="2"/>
      </rPr>
      <t>Altri conti d'ordine</t>
    </r>
  </si>
  <si>
    <r>
      <rPr>
        <sz val="8"/>
        <rFont val="Arial"/>
        <family val="2"/>
      </rPr>
      <t>E-3-01-012</t>
    </r>
  </si>
  <si>
    <r>
      <rPr>
        <sz val="8"/>
        <rFont val="Arial"/>
        <family val="2"/>
      </rPr>
      <t>IVA split payment da versare Erario</t>
    </r>
  </si>
  <si>
    <r>
      <rPr>
        <b/>
        <i/>
        <sz val="8"/>
        <rFont val="Times New Roman"/>
        <family val="1"/>
      </rPr>
      <t>TOTALI CATEGORIA I    E-3-01</t>
    </r>
  </si>
  <si>
    <r>
      <rPr>
        <b/>
        <sz val="8"/>
        <rFont val="Times New Roman"/>
        <family val="1"/>
      </rPr>
      <t>TOTALI TITOLO III    E-3</t>
    </r>
  </si>
  <si>
    <r>
      <rPr>
        <b/>
        <sz val="8"/>
        <rFont val="Times New Roman"/>
        <family val="1"/>
      </rPr>
      <t>RIEPILOGO COMPLESSIVO DEI TITOLI  Entrate</t>
    </r>
  </si>
  <si>
    <r>
      <rPr>
        <b/>
        <sz val="8"/>
        <rFont val="Times New Roman"/>
        <family val="1"/>
      </rPr>
      <t>TOTALE ENTRATE COMPLESSIVE</t>
    </r>
  </si>
  <si>
    <r>
      <rPr>
        <b/>
        <sz val="8"/>
        <rFont val="Times New Roman"/>
        <family val="1"/>
      </rPr>
      <t>Utilizzo dell'avanzo di amministrazione iniziale</t>
    </r>
  </si>
  <si>
    <r>
      <rPr>
        <b/>
        <sz val="8"/>
        <rFont val="Times New Roman"/>
        <family val="1"/>
      </rPr>
      <t>TOTALE GENERALE ENTRATE</t>
    </r>
  </si>
  <si>
    <r>
      <rPr>
        <sz val="8"/>
        <rFont val="Arial"/>
        <family val="2"/>
      </rPr>
      <t>P-0</t>
    </r>
  </si>
  <si>
    <r>
      <rPr>
        <b/>
        <sz val="8"/>
        <rFont val="Arial"/>
        <family val="2"/>
      </rPr>
      <t>DISAVANZO DI AMMINISTRAZIONE  (presunto)</t>
    </r>
  </si>
  <si>
    <r>
      <rPr>
        <sz val="8"/>
        <rFont val="Arial"/>
        <family val="2"/>
      </rPr>
      <t>U-1</t>
    </r>
  </si>
  <si>
    <r>
      <rPr>
        <b/>
        <sz val="8"/>
        <rFont val="Arial"/>
        <family val="2"/>
      </rPr>
      <t>TITOLO  I - SPESE CORRENTI</t>
    </r>
  </si>
  <si>
    <r>
      <rPr>
        <sz val="8"/>
        <rFont val="Arial"/>
        <family val="2"/>
      </rPr>
      <t>U-1-01</t>
    </r>
  </si>
  <si>
    <r>
      <rPr>
        <b/>
        <sz val="8"/>
        <rFont val="Arial"/>
        <family val="2"/>
      </rPr>
      <t>CATEGORIA  I - Spese per gli organi istituzionali</t>
    </r>
  </si>
  <si>
    <r>
      <rPr>
        <sz val="8"/>
        <rFont val="Arial"/>
        <family val="2"/>
      </rPr>
      <t>U-1-01-001</t>
    </r>
  </si>
  <si>
    <r>
      <rPr>
        <sz val="8"/>
        <rFont val="Arial"/>
        <family val="2"/>
      </rPr>
      <t>U-1-01-002</t>
    </r>
  </si>
  <si>
    <r>
      <rPr>
        <sz val="8"/>
        <rFont val="Arial"/>
        <family val="2"/>
      </rPr>
      <t>Spese elezioni</t>
    </r>
  </si>
  <si>
    <r>
      <rPr>
        <sz val="8"/>
        <rFont val="Arial"/>
        <family val="2"/>
      </rPr>
      <t>U-1-01-003</t>
    </r>
  </si>
  <si>
    <r>
      <rPr>
        <sz val="8"/>
        <rFont val="Arial"/>
        <family val="2"/>
      </rPr>
      <t>Spese assicurazione componenti organi istituzionali</t>
    </r>
  </si>
  <si>
    <r>
      <rPr>
        <sz val="8"/>
        <rFont val="Arial"/>
        <family val="2"/>
      </rPr>
      <t>U-1-01-004</t>
    </r>
  </si>
  <si>
    <r>
      <rPr>
        <sz val="8"/>
        <rFont val="Arial"/>
        <family val="2"/>
      </rPr>
      <t>Indennità di carica, gettoni presenza e rimborso spese sostenute</t>
    </r>
  </si>
  <si>
    <r>
      <rPr>
        <sz val="8"/>
        <rFont val="Arial"/>
        <family val="2"/>
      </rPr>
      <t>U-1-01-005</t>
    </r>
  </si>
  <si>
    <r>
      <rPr>
        <sz val="8"/>
        <rFont val="Arial"/>
        <family val="2"/>
      </rPr>
      <t>Spese varie riunioni</t>
    </r>
  </si>
  <si>
    <r>
      <rPr>
        <sz val="8"/>
        <rFont val="Arial"/>
        <family val="2"/>
      </rPr>
      <t>U-1-01-006</t>
    </r>
  </si>
  <si>
    <r>
      <rPr>
        <sz val="8"/>
        <rFont val="Arial"/>
        <family val="2"/>
      </rPr>
      <t>Contributi previdenziali carico Ordine su indennità</t>
    </r>
  </si>
  <si>
    <r>
      <rPr>
        <b/>
        <i/>
        <sz val="8"/>
        <rFont val="Times New Roman"/>
        <family val="1"/>
      </rPr>
      <t>TOTALI CATEGORIA I    U-1-01</t>
    </r>
  </si>
  <si>
    <r>
      <rPr>
        <sz val="8"/>
        <rFont val="Arial"/>
        <family val="2"/>
      </rPr>
      <t>U-1-02</t>
    </r>
  </si>
  <si>
    <r>
      <rPr>
        <b/>
        <sz val="8"/>
        <rFont val="Arial"/>
        <family val="2"/>
      </rPr>
      <t>CATEGORIA  II - Spese di rappresentanza</t>
    </r>
  </si>
  <si>
    <r>
      <rPr>
        <sz val="8"/>
        <rFont val="Arial"/>
        <family val="2"/>
      </rPr>
      <t>U-1-02-001</t>
    </r>
  </si>
  <si>
    <r>
      <rPr>
        <sz val="8"/>
        <rFont val="Arial"/>
        <family val="2"/>
      </rPr>
      <t>Spese di rappresentanza</t>
    </r>
  </si>
  <si>
    <r>
      <rPr>
        <sz val="8"/>
        <rFont val="Arial"/>
        <family val="2"/>
      </rPr>
      <t>U-1-02-002</t>
    </r>
  </si>
  <si>
    <r>
      <rPr>
        <sz val="8"/>
        <rFont val="Arial"/>
        <family val="2"/>
      </rPr>
      <t>Iniziative divulgative</t>
    </r>
  </si>
  <si>
    <r>
      <rPr>
        <sz val="8"/>
        <rFont val="Arial"/>
        <family val="2"/>
      </rPr>
      <t>U-1-02-003</t>
    </r>
  </si>
  <si>
    <r>
      <rPr>
        <sz val="8"/>
        <rFont val="Arial"/>
        <family val="2"/>
      </rPr>
      <t>Onorificenze agli iscritti</t>
    </r>
  </si>
  <si>
    <r>
      <rPr>
        <sz val="8"/>
        <rFont val="Arial"/>
        <family val="2"/>
      </rPr>
      <t>U-1-02-004</t>
    </r>
  </si>
  <si>
    <r>
      <rPr>
        <b/>
        <i/>
        <sz val="8"/>
        <rFont val="Times New Roman"/>
        <family val="1"/>
      </rPr>
      <t>TOTALI CATEGORIA II    U-1-02</t>
    </r>
  </si>
  <si>
    <r>
      <rPr>
        <sz val="8"/>
        <rFont val="Arial"/>
        <family val="2"/>
      </rPr>
      <t>U-1-03</t>
    </r>
  </si>
  <si>
    <r>
      <rPr>
        <b/>
        <sz val="8"/>
        <rFont val="Arial"/>
        <family val="2"/>
      </rPr>
      <t>CATEGORIA  III - Spese per il funzionamento di organi e commissioni</t>
    </r>
  </si>
  <si>
    <r>
      <rPr>
        <sz val="8"/>
        <rFont val="Arial"/>
        <family val="2"/>
      </rPr>
      <t>U-1-03-001</t>
    </r>
  </si>
  <si>
    <r>
      <rPr>
        <sz val="8"/>
        <rFont val="Arial"/>
        <family val="2"/>
      </rPr>
      <t>Spese per rapporti con gli altri Ordini della Lombardia art.3 L.233</t>
    </r>
  </si>
  <si>
    <r>
      <rPr>
        <sz val="8"/>
        <rFont val="Arial"/>
        <family val="2"/>
      </rPr>
      <t>U-1-03-002</t>
    </r>
  </si>
  <si>
    <r>
      <rPr>
        <sz val="8"/>
        <rFont val="Arial"/>
        <family val="2"/>
      </rPr>
      <t>Spese funzionamento commissioni varie</t>
    </r>
  </si>
  <si>
    <r>
      <rPr>
        <b/>
        <i/>
        <sz val="8"/>
        <rFont val="Times New Roman"/>
        <family val="1"/>
      </rPr>
      <t>TOTALI CATEGORIA III    U-1-03</t>
    </r>
  </si>
  <si>
    <r>
      <rPr>
        <sz val="8"/>
        <rFont val="Arial"/>
        <family val="2"/>
      </rPr>
      <t>U-1-04</t>
    </r>
  </si>
  <si>
    <r>
      <rPr>
        <b/>
        <sz val="8"/>
        <rFont val="Arial"/>
        <family val="2"/>
      </rPr>
      <t>CATEGORIA  IV - Promozione culturale, convegni, congressi e altre manifestazioni</t>
    </r>
  </si>
  <si>
    <r>
      <rPr>
        <sz val="8"/>
        <rFont val="Arial"/>
        <family val="2"/>
      </rPr>
      <t>U-1-04-001</t>
    </r>
  </si>
  <si>
    <r>
      <rPr>
        <sz val="8"/>
        <rFont val="Arial"/>
        <family val="2"/>
      </rPr>
      <t>Aggiornamento professionale e culturale, convegni, congressi e manifestazioni</t>
    </r>
  </si>
  <si>
    <r>
      <rPr>
        <sz val="8"/>
        <rFont val="Arial"/>
        <family val="2"/>
      </rPr>
      <t>U-1-04-002</t>
    </r>
  </si>
  <si>
    <r>
      <rPr>
        <sz val="8"/>
        <rFont val="Arial"/>
        <family val="2"/>
      </rPr>
      <t>Rimborso Ministero Salute accredit.corsi ECM</t>
    </r>
  </si>
  <si>
    <r>
      <rPr>
        <b/>
        <i/>
        <sz val="8"/>
        <rFont val="Times New Roman"/>
        <family val="1"/>
      </rPr>
      <t>TOTALI CATEGORIA IV    U-1-04</t>
    </r>
  </si>
  <si>
    <r>
      <rPr>
        <sz val="8"/>
        <rFont val="Arial"/>
        <family val="2"/>
      </rPr>
      <t>U-1-05</t>
    </r>
  </si>
  <si>
    <r>
      <rPr>
        <b/>
        <sz val="8"/>
        <rFont val="Arial"/>
        <family val="2"/>
      </rPr>
      <t>CATEGORIA  V - Spese pubblicazioni, acquisto libri, riviste, e altre pubblicazioni</t>
    </r>
  </si>
  <si>
    <r>
      <rPr>
        <sz val="8"/>
        <rFont val="Arial"/>
        <family val="2"/>
      </rPr>
      <t>U-1-05-001</t>
    </r>
  </si>
  <si>
    <r>
      <rPr>
        <sz val="8"/>
        <rFont val="Arial"/>
        <family val="2"/>
      </rPr>
      <t>Spese pubblicazione albi, codice e opuscoli vari</t>
    </r>
  </si>
  <si>
    <r>
      <rPr>
        <sz val="8"/>
        <rFont val="Arial"/>
        <family val="2"/>
      </rPr>
      <t>U-1-05-002</t>
    </r>
  </si>
  <si>
    <r>
      <rPr>
        <sz val="8"/>
        <rFont val="Arial"/>
        <family val="2"/>
      </rPr>
      <t>Spese pubblic.e spediz.bollettino,pagina web e altre iniziat.di informazione ed editoriali</t>
    </r>
  </si>
  <si>
    <r>
      <rPr>
        <sz val="8"/>
        <rFont val="Arial"/>
        <family val="2"/>
      </rPr>
      <t>U-1-05-003</t>
    </r>
  </si>
  <si>
    <r>
      <rPr>
        <sz val="8"/>
        <rFont val="Arial"/>
        <family val="2"/>
      </rPr>
      <t>Spese per tesserini di irscrizione</t>
    </r>
  </si>
  <si>
    <r>
      <rPr>
        <b/>
        <i/>
        <sz val="8"/>
        <rFont val="Times New Roman"/>
        <family val="1"/>
      </rPr>
      <t>TOTALI CATEGORIA V    U-1-05</t>
    </r>
  </si>
  <si>
    <r>
      <rPr>
        <sz val="8"/>
        <rFont val="Arial"/>
        <family val="2"/>
      </rPr>
      <t>U-1-06</t>
    </r>
  </si>
  <si>
    <r>
      <rPr>
        <b/>
        <sz val="8"/>
        <rFont val="Arial"/>
        <family val="2"/>
      </rPr>
      <t>CATEGORIA  VI - Spese per il personale</t>
    </r>
  </si>
  <si>
    <r>
      <rPr>
        <sz val="8"/>
        <rFont val="Arial"/>
        <family val="2"/>
      </rPr>
      <t>U-1-06-001</t>
    </r>
  </si>
  <si>
    <r>
      <rPr>
        <sz val="8"/>
        <rFont val="Arial"/>
        <family val="2"/>
      </rPr>
      <t>Stipendi lordi</t>
    </r>
  </si>
  <si>
    <r>
      <rPr>
        <sz val="8"/>
        <rFont val="Arial"/>
        <family val="2"/>
      </rPr>
      <t>U-1-06-002</t>
    </r>
  </si>
  <si>
    <r>
      <rPr>
        <sz val="8"/>
        <rFont val="Arial"/>
        <family val="2"/>
      </rPr>
      <t>Indennità integrativa speciale lorda</t>
    </r>
  </si>
  <si>
    <r>
      <rPr>
        <sz val="8"/>
        <rFont val="Arial"/>
        <family val="2"/>
      </rPr>
      <t>U-1-06-003</t>
    </r>
  </si>
  <si>
    <r>
      <rPr>
        <sz val="8"/>
        <rFont val="Arial"/>
        <family val="2"/>
      </rPr>
      <t>Arretrati aumenti periodici lordi</t>
    </r>
  </si>
  <si>
    <r>
      <rPr>
        <sz val="8"/>
        <rFont val="Arial"/>
        <family val="2"/>
      </rPr>
      <t>U-1-06-004</t>
    </r>
  </si>
  <si>
    <r>
      <rPr>
        <sz val="8"/>
        <rFont val="Arial"/>
        <family val="2"/>
      </rPr>
      <t>Quote per aggiunte di famiglia</t>
    </r>
  </si>
  <si>
    <r>
      <rPr>
        <sz val="8"/>
        <rFont val="Arial"/>
        <family val="2"/>
      </rPr>
      <t>U-1-06-005</t>
    </r>
  </si>
  <si>
    <r>
      <rPr>
        <sz val="8"/>
        <rFont val="Arial"/>
        <family val="2"/>
      </rPr>
      <t>Fondo incentivazione e trattamento accessorio lordi</t>
    </r>
  </si>
  <si>
    <r>
      <rPr>
        <sz val="8"/>
        <rFont val="Arial"/>
        <family val="2"/>
      </rPr>
      <t>U-1-06-006</t>
    </r>
  </si>
  <si>
    <r>
      <rPr>
        <sz val="8"/>
        <rFont val="Arial"/>
        <family val="2"/>
      </rPr>
      <t>Buoni pasto</t>
    </r>
  </si>
  <si>
    <r>
      <rPr>
        <sz val="8"/>
        <rFont val="Arial"/>
        <family val="2"/>
      </rPr>
      <t>U-1-06-007</t>
    </r>
  </si>
  <si>
    <r>
      <rPr>
        <sz val="8"/>
        <rFont val="Arial"/>
        <family val="2"/>
      </rPr>
      <t>Contributo ad altri Enti (ARAN)</t>
    </r>
  </si>
  <si>
    <r>
      <rPr>
        <sz val="8"/>
        <rFont val="Arial"/>
        <family val="2"/>
      </rPr>
      <t>U-1-06-008</t>
    </r>
  </si>
  <si>
    <r>
      <rPr>
        <sz val="8"/>
        <rFont val="Arial"/>
        <family val="2"/>
      </rPr>
      <t>Indennità e spese varie per missioni, corsi aggiornamento, formazione e seminari</t>
    </r>
  </si>
  <si>
    <r>
      <rPr>
        <sz val="8"/>
        <rFont val="Arial"/>
        <family val="2"/>
      </rPr>
      <t>U-1-06-009</t>
    </r>
  </si>
  <si>
    <r>
      <rPr>
        <sz val="8"/>
        <rFont val="Arial"/>
        <family val="2"/>
      </rPr>
      <t>Assicurazioni (inglob. con assic. organi istituz.)</t>
    </r>
  </si>
  <si>
    <r>
      <rPr>
        <sz val="8"/>
        <rFont val="Arial"/>
        <family val="2"/>
      </rPr>
      <t>U-1-06-010</t>
    </r>
  </si>
  <si>
    <r>
      <rPr>
        <sz val="8"/>
        <rFont val="Arial"/>
        <family val="2"/>
      </rPr>
      <t>Personale straordinario, sostituzioni personale assente Procedure Concorsuali</t>
    </r>
  </si>
  <si>
    <r>
      <rPr>
        <sz val="8"/>
        <rFont val="Arial"/>
        <family val="2"/>
      </rPr>
      <t>U-1-06-011</t>
    </r>
  </si>
  <si>
    <r>
      <rPr>
        <sz val="8"/>
        <rFont val="Arial"/>
        <family val="2"/>
      </rPr>
      <t>Tassa IRAP Reg.Lombardia su stipendi</t>
    </r>
  </si>
  <si>
    <r>
      <rPr>
        <sz val="8"/>
        <rFont val="Arial"/>
        <family val="2"/>
      </rPr>
      <t>U-1-06-012</t>
    </r>
  </si>
  <si>
    <r>
      <rPr>
        <sz val="8"/>
        <rFont val="Arial"/>
        <family val="2"/>
      </rPr>
      <t>Contributi previdenziali, assistenziali a carico dell'Ente</t>
    </r>
  </si>
  <si>
    <r>
      <rPr>
        <sz val="8"/>
        <rFont val="Arial"/>
        <family val="2"/>
      </rPr>
      <t>U-1-06-013</t>
    </r>
  </si>
  <si>
    <r>
      <rPr>
        <sz val="8"/>
        <rFont val="Arial"/>
        <family val="2"/>
      </rPr>
      <t>premio INAIL su stipendi</t>
    </r>
  </si>
  <si>
    <r>
      <rPr>
        <b/>
        <i/>
        <sz val="8"/>
        <rFont val="Times New Roman"/>
        <family val="1"/>
      </rPr>
      <t>TOTALI CATEGORIA VI    U-1-06</t>
    </r>
  </si>
  <si>
    <r>
      <rPr>
        <sz val="8"/>
        <rFont val="Arial"/>
        <family val="2"/>
      </rPr>
      <t>U-1-07</t>
    </r>
  </si>
  <si>
    <r>
      <rPr>
        <b/>
        <sz val="8"/>
        <rFont val="Arial"/>
        <family val="2"/>
      </rPr>
      <t>CATEGORIA  VII - Spese per accertamenti sanitari</t>
    </r>
  </si>
  <si>
    <r>
      <rPr>
        <sz val="8"/>
        <rFont val="Arial"/>
        <family val="2"/>
      </rPr>
      <t>U-1-07-001</t>
    </r>
  </si>
  <si>
    <r>
      <rPr>
        <sz val="8"/>
        <rFont val="Arial"/>
        <family val="2"/>
      </rPr>
      <t>Visite fiscali</t>
    </r>
  </si>
  <si>
    <r>
      <rPr>
        <sz val="8"/>
        <rFont val="Arial"/>
        <family val="2"/>
      </rPr>
      <t>U-1-07-002</t>
    </r>
  </si>
  <si>
    <r>
      <rPr>
        <sz val="8"/>
        <rFont val="Arial"/>
        <family val="2"/>
      </rPr>
      <t>Visite mediche e di controllo</t>
    </r>
  </si>
  <si>
    <r>
      <rPr>
        <b/>
        <i/>
        <sz val="8"/>
        <rFont val="Times New Roman"/>
        <family val="1"/>
      </rPr>
      <t>TOTALI CATEGORIA VII    U-1-07</t>
    </r>
  </si>
  <si>
    <r>
      <rPr>
        <sz val="8"/>
        <rFont val="Arial"/>
        <family val="2"/>
      </rPr>
      <t>U-1-08</t>
    </r>
  </si>
  <si>
    <r>
      <rPr>
        <b/>
        <sz val="8"/>
        <rFont val="Arial"/>
        <family val="2"/>
      </rPr>
      <t>CATEGORIA  VIII - Oneri e compensi per speciali incarichi</t>
    </r>
  </si>
  <si>
    <r>
      <rPr>
        <sz val="8"/>
        <rFont val="Arial"/>
        <family val="2"/>
      </rPr>
      <t>U-1-08-001</t>
    </r>
  </si>
  <si>
    <r>
      <rPr>
        <sz val="8"/>
        <rFont val="Arial"/>
        <family val="2"/>
      </rPr>
      <t>Consulenze legali</t>
    </r>
  </si>
  <si>
    <r>
      <rPr>
        <sz val="8"/>
        <rFont val="Arial"/>
        <family val="2"/>
      </rPr>
      <t>U-1-08-002</t>
    </r>
  </si>
  <si>
    <r>
      <rPr>
        <sz val="8"/>
        <rFont val="Arial"/>
        <family val="2"/>
      </rPr>
      <t>Consulenze fiscali e amministrative</t>
    </r>
  </si>
  <si>
    <r>
      <rPr>
        <sz val="8"/>
        <rFont val="Arial"/>
        <family val="2"/>
      </rPr>
      <t>U-1-08-003</t>
    </r>
  </si>
  <si>
    <r>
      <rPr>
        <sz val="8"/>
        <rFont val="Arial"/>
        <family val="2"/>
      </rPr>
      <t>Consulenze professionali e tecniche</t>
    </r>
  </si>
  <si>
    <r>
      <rPr>
        <sz val="8"/>
        <rFont val="Arial"/>
        <family val="2"/>
      </rPr>
      <t>U-1-08-004</t>
    </r>
  </si>
  <si>
    <r>
      <rPr>
        <sz val="8"/>
        <rFont val="Arial"/>
        <family val="2"/>
      </rPr>
      <t>Contributi previdenziali carico Ordine</t>
    </r>
  </si>
  <si>
    <r>
      <rPr>
        <sz val="8"/>
        <rFont val="Arial"/>
        <family val="2"/>
      </rPr>
      <t>U-1-08-005</t>
    </r>
  </si>
  <si>
    <r>
      <rPr>
        <sz val="8"/>
        <rFont val="Arial"/>
        <family val="2"/>
      </rPr>
      <t>Contributi Inail su compensi professionisti</t>
    </r>
  </si>
  <si>
    <r>
      <rPr>
        <sz val="8"/>
        <rFont val="Arial"/>
        <family val="2"/>
      </rPr>
      <t>U-1-08-006</t>
    </r>
  </si>
  <si>
    <r>
      <rPr>
        <sz val="8"/>
        <rFont val="Arial"/>
        <family val="2"/>
      </rPr>
      <t>Assistenza in materia di lavoro</t>
    </r>
  </si>
  <si>
    <r>
      <rPr>
        <b/>
        <i/>
        <sz val="8"/>
        <rFont val="Times New Roman"/>
        <family val="1"/>
      </rPr>
      <t>TOTALI CATEGORIA VIII    U-1-08</t>
    </r>
  </si>
  <si>
    <r>
      <rPr>
        <sz val="8"/>
        <rFont val="Arial"/>
        <family val="2"/>
      </rPr>
      <t>U-1-09</t>
    </r>
  </si>
  <si>
    <r>
      <rPr>
        <b/>
        <sz val="8"/>
        <rFont val="Arial"/>
        <family val="2"/>
      </rPr>
      <t>CATEGORIA  IX - Spese per la sede</t>
    </r>
  </si>
  <si>
    <r>
      <rPr>
        <sz val="8"/>
        <rFont val="Arial"/>
        <family val="2"/>
      </rPr>
      <t>U-1-09-001</t>
    </r>
  </si>
  <si>
    <r>
      <rPr>
        <sz val="8"/>
        <rFont val="Arial"/>
        <family val="2"/>
      </rPr>
      <t>Spese condominiali e di riscaldamento</t>
    </r>
  </si>
  <si>
    <r>
      <rPr>
        <sz val="8"/>
        <rFont val="Arial"/>
        <family val="2"/>
      </rPr>
      <t>U-1-09-002</t>
    </r>
  </si>
  <si>
    <r>
      <rPr>
        <sz val="8"/>
        <rFont val="Arial"/>
        <family val="2"/>
      </rPr>
      <t>Spese per energia elettrica e per acqua</t>
    </r>
  </si>
  <si>
    <r>
      <rPr>
        <sz val="8"/>
        <rFont val="Arial"/>
        <family val="2"/>
      </rPr>
      <t>U-1-09-003</t>
    </r>
  </si>
  <si>
    <r>
      <rPr>
        <sz val="8"/>
        <rFont val="Arial"/>
        <family val="2"/>
      </rPr>
      <t>Assicurazione Sede (furto,incendio,glob.fabbric)</t>
    </r>
  </si>
  <si>
    <r>
      <rPr>
        <sz val="8"/>
        <rFont val="Arial"/>
        <family val="2"/>
      </rPr>
      <t>U-1-09-004</t>
    </r>
  </si>
  <si>
    <r>
      <rPr>
        <sz val="8"/>
        <rFont val="Arial"/>
        <family val="2"/>
      </rPr>
      <t>Pulizia locali e relativo materiale</t>
    </r>
  </si>
  <si>
    <r>
      <rPr>
        <sz val="8"/>
        <rFont val="Arial"/>
        <family val="2"/>
      </rPr>
      <t>U-1-09-005</t>
    </r>
  </si>
  <si>
    <r>
      <rPr>
        <sz val="8"/>
        <rFont val="Arial"/>
        <family val="2"/>
      </rPr>
      <t>Manutenzione e riparazioni locali e impianti</t>
    </r>
  </si>
  <si>
    <r>
      <rPr>
        <b/>
        <i/>
        <sz val="8"/>
        <rFont val="Times New Roman"/>
        <family val="1"/>
      </rPr>
      <t>TOTALI CATEGORIA IX    U-1-09</t>
    </r>
  </si>
  <si>
    <r>
      <rPr>
        <sz val="8"/>
        <rFont val="Arial"/>
        <family val="2"/>
      </rPr>
      <t>U-1-10</t>
    </r>
  </si>
  <si>
    <r>
      <rPr>
        <b/>
        <sz val="8"/>
        <rFont val="Arial"/>
        <family val="2"/>
      </rPr>
      <t>CATEGORIA  X - Spese funzionamento, acquisto beni consumo, servizi, manutenzioni, noleggio materiali</t>
    </r>
  </si>
  <si>
    <r>
      <rPr>
        <sz val="8"/>
        <rFont val="Arial"/>
        <family val="2"/>
      </rPr>
      <t>U-1-10-001</t>
    </r>
  </si>
  <si>
    <r>
      <rPr>
        <sz val="8"/>
        <rFont val="Arial"/>
        <family val="2"/>
      </rPr>
      <t>Cancelleria, carta, stampati, rilegatura,materiale di consumo.noleggio fotocopiatrice</t>
    </r>
  </si>
  <si>
    <r>
      <rPr>
        <sz val="8"/>
        <rFont val="Arial"/>
        <family val="2"/>
      </rPr>
      <t>U-1-10-002</t>
    </r>
  </si>
  <si>
    <r>
      <rPr>
        <sz val="8"/>
        <rFont val="Arial"/>
        <family val="2"/>
      </rPr>
      <t>Assistenza, manutenzione, riparazione attrezzature macchine, arredi e corredi</t>
    </r>
  </si>
  <si>
    <r>
      <rPr>
        <sz val="8"/>
        <rFont val="Arial"/>
        <family val="2"/>
      </rPr>
      <t>U-1-10-003</t>
    </r>
  </si>
  <si>
    <r>
      <rPr>
        <sz val="8"/>
        <rFont val="Arial"/>
        <family val="2"/>
      </rPr>
      <t>U-1-10-004</t>
    </r>
  </si>
  <si>
    <r>
      <rPr>
        <sz val="8"/>
        <rFont val="Arial"/>
        <family val="2"/>
      </rPr>
      <t>Servizio di vigilanza</t>
    </r>
  </si>
  <si>
    <r>
      <rPr>
        <sz val="8"/>
        <rFont val="Arial"/>
        <family val="2"/>
      </rPr>
      <t>U-1-10-005</t>
    </r>
  </si>
  <si>
    <r>
      <rPr>
        <sz val="8"/>
        <rFont val="Arial"/>
        <family val="2"/>
      </rPr>
      <t>Tassa ritiro immondizie</t>
    </r>
  </si>
  <si>
    <r>
      <rPr>
        <sz val="8"/>
        <rFont val="Arial"/>
        <family val="2"/>
      </rPr>
      <t>U-1-10-006</t>
    </r>
  </si>
  <si>
    <r>
      <rPr>
        <sz val="8"/>
        <rFont val="Arial"/>
        <family val="2"/>
      </rPr>
      <t>Spese parcheggio e tessere orarie</t>
    </r>
  </si>
  <si>
    <r>
      <rPr>
        <sz val="8"/>
        <rFont val="Arial"/>
        <family val="2"/>
      </rPr>
      <t>U-1-10-007</t>
    </r>
  </si>
  <si>
    <r>
      <rPr>
        <sz val="8"/>
        <rFont val="Arial"/>
        <family val="2"/>
      </rPr>
      <t>Abbonamenti ed acquisto pubblicazioni varie</t>
    </r>
  </si>
  <si>
    <r>
      <rPr>
        <b/>
        <i/>
        <sz val="8"/>
        <rFont val="Times New Roman"/>
        <family val="1"/>
      </rPr>
      <t>TOTALI CATEGORIA X    U-1-10</t>
    </r>
  </si>
  <si>
    <r>
      <rPr>
        <sz val="8"/>
        <rFont val="Arial"/>
        <family val="2"/>
      </rPr>
      <t>U-1-11</t>
    </r>
  </si>
  <si>
    <r>
      <rPr>
        <b/>
        <sz val="8"/>
        <rFont val="Arial"/>
        <family val="2"/>
      </rPr>
      <t>CATEGORIA  XI - Spese postali, telefoniche, telegrafiche e internet, inserzioni pagine bianche</t>
    </r>
  </si>
  <si>
    <r>
      <rPr>
        <sz val="8"/>
        <rFont val="Arial"/>
        <family val="2"/>
      </rPr>
      <t>U-1-11-001</t>
    </r>
  </si>
  <si>
    <r>
      <rPr>
        <sz val="8"/>
        <rFont val="Arial"/>
        <family val="2"/>
      </rPr>
      <t>Spese postali e spese per corrieri</t>
    </r>
  </si>
  <si>
    <r>
      <rPr>
        <sz val="8"/>
        <rFont val="Arial"/>
        <family val="2"/>
      </rPr>
      <t>U-1-11-002</t>
    </r>
  </si>
  <si>
    <r>
      <rPr>
        <sz val="8"/>
        <rFont val="Arial"/>
        <family val="2"/>
      </rPr>
      <t>Spese abbonamento telefonico, fax ed internet</t>
    </r>
  </si>
  <si>
    <r>
      <rPr>
        <sz val="8"/>
        <rFont val="Arial"/>
        <family val="2"/>
      </rPr>
      <t>U-1-11-003</t>
    </r>
  </si>
  <si>
    <r>
      <rPr>
        <sz val="8"/>
        <rFont val="Arial"/>
        <family val="2"/>
      </rPr>
      <t>Spese sito internet</t>
    </r>
  </si>
  <si>
    <r>
      <rPr>
        <b/>
        <i/>
        <sz val="8"/>
        <rFont val="Times New Roman"/>
        <family val="1"/>
      </rPr>
      <t>TOTALI CATEGORIA XI    U-1-11</t>
    </r>
  </si>
  <si>
    <r>
      <rPr>
        <sz val="8"/>
        <rFont val="Arial"/>
        <family val="2"/>
      </rPr>
      <t>U-1-12</t>
    </r>
  </si>
  <si>
    <r>
      <rPr>
        <b/>
        <sz val="8"/>
        <rFont val="Arial"/>
        <family val="2"/>
      </rPr>
      <t>CATEGORIA  XII - Oneri tributari</t>
    </r>
  </si>
  <si>
    <r>
      <rPr>
        <sz val="8"/>
        <rFont val="Arial"/>
        <family val="2"/>
      </rPr>
      <t>U-1-12-001</t>
    </r>
  </si>
  <si>
    <r>
      <rPr>
        <sz val="8"/>
        <rFont val="Arial"/>
        <family val="2"/>
      </rPr>
      <t>Imposte, tasse, tributi e bolli</t>
    </r>
  </si>
  <si>
    <r>
      <rPr>
        <b/>
        <i/>
        <sz val="8"/>
        <rFont val="Times New Roman"/>
        <family val="1"/>
      </rPr>
      <t>TOTALI CATEGORIA XII    U-1-12</t>
    </r>
  </si>
  <si>
    <r>
      <rPr>
        <sz val="8"/>
        <rFont val="Arial"/>
        <family val="2"/>
      </rPr>
      <t>U-1-13</t>
    </r>
  </si>
  <si>
    <r>
      <rPr>
        <b/>
        <sz val="8"/>
        <rFont val="Arial"/>
        <family val="2"/>
      </rPr>
      <t>CATEGORIA  XIII - Oneri finanziari</t>
    </r>
  </si>
  <si>
    <r>
      <rPr>
        <sz val="8"/>
        <rFont val="Arial"/>
        <family val="2"/>
      </rPr>
      <t>U-1-13-001</t>
    </r>
  </si>
  <si>
    <r>
      <rPr>
        <sz val="8"/>
        <rFont val="Arial"/>
        <family val="2"/>
      </rPr>
      <t>Commissioni bancarie ed interessi passivi</t>
    </r>
  </si>
  <si>
    <r>
      <rPr>
        <sz val="8"/>
        <rFont val="Arial"/>
        <family val="2"/>
      </rPr>
      <t>U-1-13-002</t>
    </r>
  </si>
  <si>
    <r>
      <rPr>
        <sz val="8"/>
        <rFont val="Arial"/>
        <family val="2"/>
      </rPr>
      <t>IRAP su compensi Organi Istituz.li</t>
    </r>
  </si>
  <si>
    <r>
      <rPr>
        <sz val="8"/>
        <rFont val="Arial"/>
        <family val="2"/>
      </rPr>
      <t>U-1-13-003</t>
    </r>
  </si>
  <si>
    <r>
      <rPr>
        <sz val="8"/>
        <rFont val="Arial"/>
        <family val="2"/>
      </rPr>
      <t>Interessi passivi su mutui</t>
    </r>
  </si>
  <si>
    <r>
      <rPr>
        <b/>
        <i/>
        <sz val="8"/>
        <rFont val="Times New Roman"/>
        <family val="1"/>
      </rPr>
      <t>TOTALI CATEGORIA XIII    U-1-13</t>
    </r>
  </si>
  <si>
    <r>
      <rPr>
        <sz val="8"/>
        <rFont val="Arial"/>
        <family val="2"/>
      </rPr>
      <t>U-1-14</t>
    </r>
  </si>
  <si>
    <r>
      <rPr>
        <b/>
        <sz val="8"/>
        <rFont val="Arial"/>
        <family val="2"/>
      </rPr>
      <t>CATEGORIA  XIV - Poste correttive e compensative entrate correnti</t>
    </r>
  </si>
  <si>
    <r>
      <rPr>
        <sz val="8"/>
        <rFont val="Arial"/>
        <family val="2"/>
      </rPr>
      <t>U-1-14-001</t>
    </r>
  </si>
  <si>
    <r>
      <rPr>
        <sz val="8"/>
        <rFont val="Arial"/>
        <family val="2"/>
      </rPr>
      <t>Rimborso quote di iscrizione non dovute</t>
    </r>
  </si>
  <si>
    <r>
      <rPr>
        <sz val="8"/>
        <rFont val="Arial"/>
        <family val="2"/>
      </rPr>
      <t>U-1-14-002</t>
    </r>
  </si>
  <si>
    <r>
      <rPr>
        <sz val="8"/>
        <rFont val="Arial"/>
        <family val="2"/>
      </rPr>
      <t>Spese varie e aggio esattoriale emissione ruoli</t>
    </r>
  </si>
  <si>
    <r>
      <rPr>
        <sz val="8"/>
        <rFont val="Arial"/>
        <family val="2"/>
      </rPr>
      <t>U-1-14-003</t>
    </r>
  </si>
  <si>
    <r>
      <rPr>
        <sz val="8"/>
        <rFont val="Arial"/>
        <family val="2"/>
      </rPr>
      <t>Rimborso quote Esattoria</t>
    </r>
  </si>
  <si>
    <r>
      <rPr>
        <b/>
        <i/>
        <sz val="8"/>
        <rFont val="Times New Roman"/>
        <family val="1"/>
      </rPr>
      <t>TOTALI CATEGORIA XIV    U-1-14</t>
    </r>
  </si>
  <si>
    <r>
      <rPr>
        <sz val="8"/>
        <rFont val="Arial"/>
        <family val="2"/>
      </rPr>
      <t>U-1-15</t>
    </r>
  </si>
  <si>
    <r>
      <rPr>
        <b/>
        <sz val="8"/>
        <rFont val="Arial"/>
        <family val="2"/>
      </rPr>
      <t>CATEGORIA  XV - Spese non classificabili in altre voci</t>
    </r>
  </si>
  <si>
    <r>
      <rPr>
        <sz val="8"/>
        <rFont val="Arial"/>
        <family val="2"/>
      </rPr>
      <t>U-1-15-001</t>
    </r>
  </si>
  <si>
    <r>
      <rPr>
        <sz val="8"/>
        <rFont val="Arial"/>
        <family val="2"/>
      </rPr>
      <t>Oneri vari e straordinari</t>
    </r>
  </si>
  <si>
    <r>
      <rPr>
        <b/>
        <i/>
        <sz val="8"/>
        <rFont val="Times New Roman"/>
        <family val="1"/>
      </rPr>
      <t>TOTALI CATEGORIA XV    U-1-15</t>
    </r>
  </si>
  <si>
    <r>
      <rPr>
        <sz val="8"/>
        <rFont val="Arial"/>
        <family val="2"/>
      </rPr>
      <t>U-1-16</t>
    </r>
  </si>
  <si>
    <r>
      <rPr>
        <b/>
        <sz val="8"/>
        <rFont val="Arial"/>
        <family val="2"/>
      </rPr>
      <t>CATEGORIA  XVI - Fondo di riserva per stanziamenti insufficienti</t>
    </r>
  </si>
  <si>
    <r>
      <rPr>
        <sz val="8"/>
        <rFont val="Arial"/>
        <family val="2"/>
      </rPr>
      <t>U-1-16-001</t>
    </r>
  </si>
  <si>
    <r>
      <rPr>
        <sz val="8"/>
        <rFont val="Arial"/>
        <family val="2"/>
      </rPr>
      <t>Fondo di riserva per spese previste con stanziamenti insufficienti</t>
    </r>
  </si>
  <si>
    <r>
      <rPr>
        <sz val="8"/>
        <rFont val="Arial"/>
        <family val="2"/>
      </rPr>
      <t>U-1-16-002</t>
    </r>
  </si>
  <si>
    <r>
      <rPr>
        <sz val="8"/>
        <rFont val="Arial"/>
        <family val="2"/>
      </rPr>
      <t>Fondo spese impreviste o straordinarie</t>
    </r>
  </si>
  <si>
    <r>
      <rPr>
        <b/>
        <i/>
        <sz val="8"/>
        <rFont val="Times New Roman"/>
        <family val="1"/>
      </rPr>
      <t>TOTALI CATEGORIA XVI    U-1-16</t>
    </r>
  </si>
  <si>
    <r>
      <rPr>
        <b/>
        <sz val="8"/>
        <rFont val="Times New Roman"/>
        <family val="1"/>
      </rPr>
      <t>TOTALI TITOLO I    U-1</t>
    </r>
  </si>
  <si>
    <r>
      <rPr>
        <sz val="8"/>
        <rFont val="Arial"/>
        <family val="2"/>
      </rPr>
      <t>U-2</t>
    </r>
  </si>
  <si>
    <r>
      <rPr>
        <b/>
        <sz val="8"/>
        <rFont val="Arial"/>
        <family val="2"/>
      </rPr>
      <t>TITOLO  II - SPESE IN CONTO CAPITALE</t>
    </r>
  </si>
  <si>
    <r>
      <rPr>
        <sz val="8"/>
        <rFont val="Arial"/>
        <family val="2"/>
      </rPr>
      <t>U-2-01</t>
    </r>
  </si>
  <si>
    <r>
      <rPr>
        <b/>
        <sz val="8"/>
        <rFont val="Arial"/>
        <family val="2"/>
      </rPr>
      <t>CATEGORIA  I - Spese beni patrimoniali</t>
    </r>
  </si>
  <si>
    <r>
      <rPr>
        <sz val="8"/>
        <rFont val="Arial"/>
        <family val="2"/>
      </rPr>
      <t>U-2-01-001</t>
    </r>
  </si>
  <si>
    <r>
      <rPr>
        <sz val="8"/>
        <rFont val="Arial"/>
        <family val="2"/>
      </rPr>
      <t>Acquisizione beni patrimoniali</t>
    </r>
  </si>
  <si>
    <r>
      <rPr>
        <sz val="8"/>
        <rFont val="Arial"/>
        <family val="2"/>
      </rPr>
      <t>U-2-01-002</t>
    </r>
  </si>
  <si>
    <r>
      <rPr>
        <sz val="8"/>
        <rFont val="Arial"/>
        <family val="2"/>
      </rPr>
      <t>Spese  manutenzione straord.immobile-rinnovo impia</t>
    </r>
  </si>
  <si>
    <r>
      <rPr>
        <b/>
        <i/>
        <sz val="8"/>
        <rFont val="Times New Roman"/>
        <family val="1"/>
      </rPr>
      <t>TOTALI CATEGORIA I    U-2-01</t>
    </r>
  </si>
  <si>
    <r>
      <rPr>
        <sz val="8"/>
        <rFont val="Arial"/>
        <family val="2"/>
      </rPr>
      <t>U-2-02</t>
    </r>
  </si>
  <si>
    <r>
      <rPr>
        <b/>
        <sz val="8"/>
        <rFont val="Arial"/>
        <family val="2"/>
      </rPr>
      <t>CATEGORIA  II - Spese per immobilizzazioni tecniche</t>
    </r>
  </si>
  <si>
    <r>
      <rPr>
        <sz val="8"/>
        <rFont val="Arial"/>
        <family val="2"/>
      </rPr>
      <t>U-2-02-001</t>
    </r>
  </si>
  <si>
    <r>
      <rPr>
        <sz val="8"/>
        <rFont val="Arial"/>
        <family val="2"/>
      </rPr>
      <t>Acquisto macchine, mobili, attrez.ture,</t>
    </r>
  </si>
  <si>
    <r>
      <rPr>
        <sz val="8"/>
        <rFont val="Arial"/>
        <family val="2"/>
      </rPr>
      <t>U-2-02-002</t>
    </r>
  </si>
  <si>
    <r>
      <rPr>
        <sz val="8"/>
        <rFont val="Arial"/>
        <family val="2"/>
      </rPr>
      <t>Acquisto macchine elett. Software  e varie inerenti</t>
    </r>
  </si>
  <si>
    <r>
      <rPr>
        <b/>
        <i/>
        <sz val="8"/>
        <rFont val="Times New Roman"/>
        <family val="1"/>
      </rPr>
      <t>TOTALI CATEGORIA II    U-2-02</t>
    </r>
  </si>
  <si>
    <r>
      <rPr>
        <sz val="8"/>
        <rFont val="Arial"/>
        <family val="2"/>
      </rPr>
      <t>U-2-03</t>
    </r>
  </si>
  <si>
    <r>
      <rPr>
        <b/>
        <sz val="8"/>
        <rFont val="Arial"/>
        <family val="2"/>
      </rPr>
      <t>CATEGORIA  III - Accantonamento indennità anzianità e similari</t>
    </r>
  </si>
  <si>
    <r>
      <rPr>
        <sz val="8"/>
        <rFont val="Arial"/>
        <family val="2"/>
      </rPr>
      <t>U-2-03-001</t>
    </r>
  </si>
  <si>
    <r>
      <rPr>
        <sz val="8"/>
        <rFont val="Arial"/>
        <family val="2"/>
      </rPr>
      <t>Accantonamento indennità anzianità e similari</t>
    </r>
  </si>
  <si>
    <r>
      <rPr>
        <b/>
        <i/>
        <sz val="8"/>
        <rFont val="Times New Roman"/>
        <family val="1"/>
      </rPr>
      <t>TOTALI CATEGORIA III    U-2-03</t>
    </r>
  </si>
  <si>
    <r>
      <rPr>
        <sz val="8"/>
        <rFont val="Arial"/>
        <family val="2"/>
      </rPr>
      <t>U-2-04</t>
    </r>
  </si>
  <si>
    <r>
      <rPr>
        <b/>
        <sz val="8"/>
        <rFont val="Arial"/>
        <family val="2"/>
      </rPr>
      <t>CATEGORIA  IV - Estinzione di mutui e anticipazioni</t>
    </r>
  </si>
  <si>
    <r>
      <rPr>
        <sz val="8"/>
        <rFont val="Arial"/>
        <family val="2"/>
      </rPr>
      <t>U-2-04-001</t>
    </r>
  </si>
  <si>
    <r>
      <rPr>
        <sz val="8"/>
        <rFont val="Arial"/>
        <family val="2"/>
      </rPr>
      <t>Rimborso quota mutuo Enpam</t>
    </r>
  </si>
  <si>
    <r>
      <rPr>
        <sz val="8"/>
        <rFont val="Arial"/>
        <family val="2"/>
      </rPr>
      <t>U-2-04-002</t>
    </r>
  </si>
  <si>
    <r>
      <rPr>
        <sz val="8"/>
        <rFont val="Arial"/>
        <family val="2"/>
      </rPr>
      <t>Versamento straordinario per riscatto mutuo</t>
    </r>
  </si>
  <si>
    <r>
      <rPr>
        <b/>
        <i/>
        <sz val="8"/>
        <rFont val="Times New Roman"/>
        <family val="1"/>
      </rPr>
      <t>TOTALI CATEGORIA IV    U-2-04</t>
    </r>
  </si>
  <si>
    <r>
      <rPr>
        <b/>
        <sz val="8"/>
        <rFont val="Times New Roman"/>
        <family val="1"/>
      </rPr>
      <t>TOTALI TITOLO II    U-2</t>
    </r>
  </si>
  <si>
    <r>
      <rPr>
        <sz val="8"/>
        <rFont val="Arial"/>
        <family val="2"/>
      </rPr>
      <t>U-3</t>
    </r>
  </si>
  <si>
    <r>
      <rPr>
        <b/>
        <sz val="8"/>
        <rFont val="Arial"/>
        <family val="2"/>
      </rPr>
      <t>TITOLO  III - USCITE PER PARTITE DI GIRO</t>
    </r>
  </si>
  <si>
    <r>
      <rPr>
        <sz val="8"/>
        <rFont val="Arial"/>
        <family val="2"/>
      </rPr>
      <t>U-3-01</t>
    </r>
  </si>
  <si>
    <r>
      <rPr>
        <b/>
        <sz val="8"/>
        <rFont val="Arial"/>
        <family val="2"/>
      </rPr>
      <t>CATEGORIA  I - Spese aventi natura di partite di giro</t>
    </r>
  </si>
  <si>
    <r>
      <rPr>
        <sz val="8"/>
        <rFont val="Arial"/>
        <family val="2"/>
      </rPr>
      <t>U-3-01-001</t>
    </r>
  </si>
  <si>
    <r>
      <rPr>
        <sz val="8"/>
        <rFont val="Arial"/>
        <family val="2"/>
      </rPr>
      <t>Versamento FNOMCeO per quota annuale a ruolo</t>
    </r>
  </si>
  <si>
    <r>
      <rPr>
        <sz val="8"/>
        <rFont val="Arial"/>
        <family val="2"/>
      </rPr>
      <t>U-3-01-002</t>
    </r>
  </si>
  <si>
    <r>
      <rPr>
        <sz val="8"/>
        <rFont val="Arial"/>
        <family val="2"/>
      </rPr>
      <t>Versamento FNOMCeO per quota annuale a esazione diretta</t>
    </r>
  </si>
  <si>
    <r>
      <rPr>
        <sz val="8"/>
        <rFont val="Arial"/>
        <family val="2"/>
      </rPr>
      <t>U-3-01-003</t>
    </r>
  </si>
  <si>
    <r>
      <rPr>
        <sz val="8"/>
        <rFont val="Arial"/>
        <family val="2"/>
      </rPr>
      <t>Versamento ritenute erariali per lavoro autonomo</t>
    </r>
  </si>
  <si>
    <r>
      <rPr>
        <sz val="8"/>
        <rFont val="Arial"/>
        <family val="2"/>
      </rPr>
      <t>U-3-01-004</t>
    </r>
  </si>
  <si>
    <r>
      <rPr>
        <sz val="8"/>
        <rFont val="Arial"/>
        <family val="2"/>
      </rPr>
      <t>Versamento ritenute erariali per lavoro dipendente</t>
    </r>
  </si>
  <si>
    <r>
      <rPr>
        <sz val="8"/>
        <rFont val="Arial"/>
        <family val="2"/>
      </rPr>
      <t>U-3-01-005</t>
    </r>
  </si>
  <si>
    <r>
      <rPr>
        <sz val="8"/>
        <rFont val="Arial"/>
        <family val="2"/>
      </rPr>
      <t>Versamento ritenute previdenziali e assistenziali lavoro autonomo</t>
    </r>
  </si>
  <si>
    <r>
      <rPr>
        <sz val="8"/>
        <rFont val="Arial"/>
        <family val="2"/>
      </rPr>
      <t>U-3-01-006</t>
    </r>
  </si>
  <si>
    <r>
      <rPr>
        <sz val="8"/>
        <rFont val="Arial"/>
        <family val="2"/>
      </rPr>
      <t>Versamento ritenute previdenziali e assistenziali lavoro dipendente</t>
    </r>
  </si>
  <si>
    <r>
      <rPr>
        <sz val="8"/>
        <rFont val="Arial"/>
        <family val="2"/>
      </rPr>
      <t>U-3-01-007</t>
    </r>
  </si>
  <si>
    <r>
      <rPr>
        <sz val="8"/>
        <rFont val="Arial"/>
        <family val="2"/>
      </rPr>
      <t>Versamento ritenute sindacali dipendenti</t>
    </r>
  </si>
  <si>
    <r>
      <rPr>
        <sz val="8"/>
        <rFont val="Arial"/>
        <family val="2"/>
      </rPr>
      <t>U-3-01-008</t>
    </r>
  </si>
  <si>
    <r>
      <rPr>
        <sz val="8"/>
        <rFont val="Arial"/>
        <family val="2"/>
      </rPr>
      <t>Versamento ritenute per conto terzi</t>
    </r>
  </si>
  <si>
    <r>
      <rPr>
        <sz val="8"/>
        <rFont val="Arial"/>
        <family val="2"/>
      </rPr>
      <t>U-3-01-009</t>
    </r>
  </si>
  <si>
    <r>
      <rPr>
        <sz val="8"/>
        <rFont val="Arial"/>
        <family val="2"/>
      </rPr>
      <t>Spese per conto di Enti e soggetti vari</t>
    </r>
  </si>
  <si>
    <r>
      <rPr>
        <sz val="8"/>
        <rFont val="Arial"/>
        <family val="2"/>
      </rPr>
      <t>U-3-01-010</t>
    </r>
  </si>
  <si>
    <r>
      <rPr>
        <sz val="8"/>
        <rFont val="Arial"/>
        <family val="2"/>
      </rPr>
      <t>U-3-01-011</t>
    </r>
  </si>
  <si>
    <r>
      <rPr>
        <sz val="8"/>
        <rFont val="Arial"/>
        <family val="2"/>
      </rPr>
      <t>U-3-01-012</t>
    </r>
  </si>
  <si>
    <r>
      <rPr>
        <sz val="8"/>
        <rFont val="Arial"/>
        <family val="2"/>
      </rPr>
      <t>Versamento IVA split payment a Erario</t>
    </r>
  </si>
  <si>
    <r>
      <rPr>
        <b/>
        <i/>
        <sz val="8"/>
        <rFont val="Times New Roman"/>
        <family val="1"/>
      </rPr>
      <t>TOTALI CATEGORIA I    U-3-01</t>
    </r>
  </si>
  <si>
    <r>
      <rPr>
        <b/>
        <sz val="8"/>
        <rFont val="Times New Roman"/>
        <family val="1"/>
      </rPr>
      <t>TOTALI TITOLO III    U-3</t>
    </r>
  </si>
  <si>
    <t>RIEPILOGO COMPLESSIVO DEI TITOLI  Uscite</t>
  </si>
  <si>
    <t>TOTALE USCITE COMPLESSIVE</t>
  </si>
  <si>
    <t>Risultato della gestione di cassa</t>
  </si>
  <si>
    <t>Risultato della gestione di competenza</t>
  </si>
  <si>
    <t>TOTALE GENERALE USCITE</t>
  </si>
  <si>
    <t>Spese convocazione assemblee ordinarie e straordinarie</t>
  </si>
  <si>
    <t>Residui presunti a fine dell'anno in corso
(iniziali 2020)</t>
  </si>
  <si>
    <t>Residui presunti a fine dell'anno in corso
(iniziali 2021)</t>
  </si>
  <si>
    <t>Il Segretario</t>
  </si>
  <si>
    <t>Dott. Paola Pedrini</t>
  </si>
  <si>
    <t>Il Tesoriere</t>
  </si>
  <si>
    <t>Il Presidente</t>
  </si>
  <si>
    <t>Dott. Guido Marinoni</t>
  </si>
  <si>
    <t>Utilizzo del Fondo di cassa Iniziale</t>
  </si>
  <si>
    <t>ENTRATE</t>
  </si>
  <si>
    <t>USCITE</t>
  </si>
  <si>
    <t>ANNO FINANZIARIO 2022</t>
  </si>
  <si>
    <t>ANNO FINANZIARIO 2023</t>
  </si>
  <si>
    <t>ANNO FINANZIARIO 2024</t>
  </si>
  <si>
    <r>
      <rPr>
        <sz val="8"/>
        <rFont val="Arial"/>
        <family val="2"/>
      </rPr>
      <t>Quota annuale a ruolo albo Medici</t>
    </r>
    <r>
      <rPr>
        <sz val="8"/>
        <rFont val="Arial"/>
      </rPr>
      <t xml:space="preserve"> e albo Odontoiatri</t>
    </r>
  </si>
  <si>
    <t>Contributi Ordinari e Straordinari FNOMCEO - Progetti Vari</t>
  </si>
  <si>
    <t>Dott. Luigi Greco</t>
  </si>
  <si>
    <t>Residui presunti a fine dell'anno in corso
(iniziali 2022)</t>
  </si>
  <si>
    <t>Residui presunti a fine dell'anno in corso
(iniziali 2023)</t>
  </si>
  <si>
    <t>Servizi informatici agli iscritti</t>
  </si>
  <si>
    <t>RIASSETTO</t>
  </si>
  <si>
    <t>RESIDUI EFFETTIVI AL 31/12/2021</t>
  </si>
  <si>
    <t>Residui presunti a fine dell'anno 
(iniziali 2022)</t>
  </si>
  <si>
    <r>
      <rPr>
        <sz val="8"/>
        <rFont val="Arial"/>
        <family val="2"/>
      </rPr>
      <t>Assistenza, manutenzione procedure informatiche,</t>
    </r>
    <r>
      <rPr>
        <sz val="8"/>
        <rFont val="Arial"/>
      </rPr>
      <t xml:space="preserve"> noleggio SERVER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</si>
</sst>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\€\ 0.00;\-\€\ 0.00"/>
    <numFmt numFmtId="165" formatCode="\+\€\ #,##0.00;\-\€\ #,##0.00"/>
    <numFmt numFmtId="166" formatCode="\€\ #,##0.00"/>
    <numFmt numFmtId="167" formatCode="\€\ 0.00"/>
    <numFmt numFmtId="168" formatCode="#,##0.00_ ;\-#,##0.00\ "/>
  </numFmts>
  <fonts count="24" x14ac:knownFonts="1">
    <font>
      <sz val="10"/>
      <color rgb="FF000000"/>
      <name val="Times New Roman"/>
      <charset val="204"/>
    </font>
    <font>
      <b/>
      <sz val="10"/>
      <name val="Times New Roman"/>
    </font>
    <font>
      <sz val="8"/>
      <name val="Arial"/>
    </font>
    <font>
      <b/>
      <sz val="8"/>
      <name val="Arial"/>
    </font>
    <font>
      <sz val="8"/>
      <color rgb="FF000000"/>
      <name val="Arial"/>
      <family val="2"/>
    </font>
    <font>
      <b/>
      <i/>
      <sz val="8"/>
      <name val="Times New Roman"/>
    </font>
    <font>
      <b/>
      <i/>
      <sz val="8"/>
      <color rgb="FF000000"/>
      <name val="Times New Roman"/>
      <family val="2"/>
    </font>
    <font>
      <b/>
      <sz val="8"/>
      <name val="Times New Roman"/>
    </font>
    <font>
      <b/>
      <sz val="8"/>
      <color rgb="FF000000"/>
      <name val="Times New Roman"/>
      <family val="2"/>
    </font>
    <font>
      <b/>
      <sz val="10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8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sz val="8"/>
      <color rgb="FFFF0000"/>
      <name val="Arial"/>
      <family val="2"/>
    </font>
    <font>
      <sz val="10"/>
      <color rgb="FFFF0000"/>
      <name val="Times New Roman"/>
      <family val="1"/>
    </font>
    <font>
      <b/>
      <i/>
      <sz val="8"/>
      <color rgb="FFFF0000"/>
      <name val="Times New Roman"/>
      <family val="2"/>
    </font>
    <font>
      <b/>
      <sz val="8"/>
      <color rgb="FFFF0000"/>
      <name val="Times New Roman"/>
      <family val="2"/>
    </font>
    <font>
      <b/>
      <sz val="8"/>
      <color rgb="FFFF0000"/>
      <name val="Arial"/>
      <family val="2"/>
    </font>
    <font>
      <b/>
      <i/>
      <sz val="8"/>
      <name val="Times New Roman"/>
      <family val="2"/>
    </font>
    <font>
      <b/>
      <sz val="8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solid">
        <fgColor theme="9" tint="0.39997558519241921"/>
        <bgColor indexed="64"/>
      </patternFill>
    </fill>
  </fills>
  <borders count="81">
    <border>
      <left/>
      <right/>
      <top/>
      <bottom/>
      <diagonal/>
    </border>
    <border>
      <left style="thin">
        <color rgb="FF404040"/>
      </left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404040"/>
      </left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404040"/>
      </left>
      <right style="thin">
        <color rgb="FF404040"/>
      </right>
      <top style="thin">
        <color rgb="FF404040"/>
      </top>
      <bottom style="thin">
        <color rgb="FF000000"/>
      </bottom>
      <diagonal/>
    </border>
    <border>
      <left style="thin">
        <color rgb="FF404040"/>
      </left>
      <right style="thin">
        <color rgb="FF404040"/>
      </right>
      <top style="thin">
        <color rgb="FF000000"/>
      </top>
      <bottom style="thin">
        <color rgb="FF000000"/>
      </bottom>
      <diagonal/>
    </border>
    <border>
      <left style="thin">
        <color rgb="FF40404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000000"/>
      </left>
      <right/>
      <top style="thin">
        <color rgb="FF404040"/>
      </top>
      <bottom/>
      <diagonal/>
    </border>
    <border>
      <left/>
      <right/>
      <top style="thin">
        <color rgb="FF404040"/>
      </top>
      <bottom/>
      <diagonal/>
    </border>
    <border>
      <left/>
      <right style="thin">
        <color rgb="FF404040"/>
      </right>
      <top style="thin">
        <color rgb="FF404040"/>
      </top>
      <bottom/>
      <diagonal/>
    </border>
    <border>
      <left style="thin">
        <color rgb="FF000000"/>
      </left>
      <right/>
      <top/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 style="thin">
        <color rgb="FF404040"/>
      </right>
      <top/>
      <bottom style="thin">
        <color rgb="FF40404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404040"/>
      </bottom>
      <diagonal/>
    </border>
    <border>
      <left style="thin">
        <color rgb="FF000000"/>
      </left>
      <right/>
      <top style="thin">
        <color rgb="FF000000"/>
      </top>
      <bottom style="thin">
        <color rgb="FF404040"/>
      </bottom>
      <diagonal/>
    </border>
    <border>
      <left/>
      <right/>
      <top style="thin">
        <color rgb="FF000000"/>
      </top>
      <bottom style="thin">
        <color rgb="FF404040"/>
      </bottom>
      <diagonal/>
    </border>
    <border>
      <left/>
      <right style="thin">
        <color rgb="FF000000"/>
      </right>
      <top style="thin">
        <color rgb="FF000000"/>
      </top>
      <bottom style="thin">
        <color rgb="FF40404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404040"/>
      </right>
      <top style="thin">
        <color rgb="FF000000"/>
      </top>
      <bottom style="thin">
        <color rgb="FF40404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404040"/>
      </right>
      <top style="thin">
        <color rgb="FF000000"/>
      </top>
      <bottom/>
      <diagonal/>
    </border>
    <border>
      <left style="thin">
        <color rgb="FF000000"/>
      </left>
      <right style="thin">
        <color rgb="FF40404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0404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04040"/>
      </top>
      <bottom style="thin">
        <color rgb="FF404040"/>
      </bottom>
      <diagonal/>
    </border>
    <border>
      <left style="thin">
        <color rgb="FF000000"/>
      </left>
      <right style="thin">
        <color rgb="FF404040"/>
      </right>
      <top style="thin">
        <color rgb="FF404040"/>
      </top>
      <bottom style="thin">
        <color rgb="FF000000"/>
      </bottom>
      <diagonal/>
    </border>
    <border>
      <left style="thin">
        <color rgb="FF404040"/>
      </left>
      <right style="thin">
        <color rgb="FF404040"/>
      </right>
      <top style="thin">
        <color rgb="FF000000"/>
      </top>
      <bottom style="thin">
        <color rgb="FF404040"/>
      </bottom>
      <diagonal/>
    </border>
    <border>
      <left style="thin">
        <color rgb="FF404040"/>
      </left>
      <right style="thin">
        <color rgb="FF000000"/>
      </right>
      <top style="thin">
        <color rgb="FF000000"/>
      </top>
      <bottom/>
      <diagonal/>
    </border>
    <border>
      <left style="thin">
        <color rgb="FF40404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404040"/>
      </top>
      <bottom style="thin">
        <color rgb="FF404040"/>
      </bottom>
      <diagonal/>
    </border>
    <border>
      <left style="thin">
        <color rgb="FF404040"/>
      </left>
      <right style="thin">
        <color rgb="FF404040"/>
      </right>
      <top style="thin">
        <color rgb="FF000000"/>
      </top>
      <bottom/>
      <diagonal/>
    </border>
    <border>
      <left style="thin">
        <color rgb="FF404040"/>
      </left>
      <right style="thin">
        <color rgb="FF40404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404040"/>
      </top>
      <bottom style="thin">
        <color rgb="FF404040"/>
      </bottom>
      <diagonal/>
    </border>
    <border>
      <left style="thin">
        <color rgb="FF404040"/>
      </left>
      <right/>
      <top style="thin">
        <color rgb="FF404040"/>
      </top>
      <bottom/>
      <diagonal/>
    </border>
    <border>
      <left style="thin">
        <color rgb="FF404040"/>
      </left>
      <right/>
      <top/>
      <bottom style="thin">
        <color rgb="FF404040"/>
      </bottom>
      <diagonal/>
    </border>
    <border>
      <left style="thin">
        <color rgb="FF404040"/>
      </left>
      <right style="thin">
        <color rgb="FF404040"/>
      </right>
      <top/>
      <bottom style="thin">
        <color rgb="FF404040"/>
      </bottom>
      <diagonal/>
    </border>
    <border>
      <left style="thin">
        <color rgb="FF000000"/>
      </left>
      <right/>
      <top/>
      <bottom/>
      <diagonal/>
    </border>
    <border>
      <left style="medium">
        <color rgb="FF404040"/>
      </left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/>
      <top style="thin">
        <color rgb="FF404040"/>
      </top>
      <bottom style="thin">
        <color rgb="FF404040"/>
      </bottom>
      <diagonal/>
    </border>
    <border>
      <left/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404040"/>
      </left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/>
      <top style="thin">
        <color rgb="FF404040"/>
      </top>
      <bottom/>
      <diagonal/>
    </border>
    <border>
      <left/>
      <right style="medium">
        <color rgb="FF404040"/>
      </right>
      <top style="thin">
        <color rgb="FF404040"/>
      </top>
      <bottom/>
      <diagonal/>
    </border>
    <border>
      <left style="medium">
        <color rgb="FF404040"/>
      </left>
      <right/>
      <top/>
      <bottom style="thin">
        <color rgb="FF404040"/>
      </bottom>
      <diagonal/>
    </border>
    <border>
      <left/>
      <right style="medium">
        <color rgb="FF404040"/>
      </right>
      <top/>
      <bottom style="thin">
        <color rgb="FF404040"/>
      </bottom>
      <diagonal/>
    </border>
    <border>
      <left style="thin">
        <color rgb="FF404040"/>
      </left>
      <right/>
      <top style="thin">
        <color rgb="FF404040"/>
      </top>
      <bottom style="thin">
        <color rgb="FF000000"/>
      </bottom>
      <diagonal/>
    </border>
    <border>
      <left/>
      <right style="thin">
        <color rgb="FF404040"/>
      </right>
      <top style="thin">
        <color rgb="FF404040"/>
      </top>
      <bottom style="thin">
        <color rgb="FF000000"/>
      </bottom>
      <diagonal/>
    </border>
    <border>
      <left style="thin">
        <color rgb="FF404040"/>
      </left>
      <right style="medium">
        <color rgb="FF404040"/>
      </right>
      <top style="thin">
        <color rgb="FF404040"/>
      </top>
      <bottom/>
      <diagonal/>
    </border>
    <border>
      <left style="medium">
        <color rgb="FF40404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404040"/>
      </right>
      <top style="thin">
        <color rgb="FF000000"/>
      </top>
      <bottom style="thin">
        <color rgb="FF000000"/>
      </bottom>
      <diagonal/>
    </border>
    <border>
      <left style="medium">
        <color rgb="FF404040"/>
      </left>
      <right style="thin">
        <color rgb="FF404040"/>
      </right>
      <top style="thin">
        <color rgb="FF404040"/>
      </top>
      <bottom style="thin">
        <color rgb="FF000000"/>
      </bottom>
      <diagonal/>
    </border>
    <border>
      <left style="thin">
        <color rgb="FF404040"/>
      </left>
      <right style="medium">
        <color rgb="FF404040"/>
      </right>
      <top style="thin">
        <color rgb="FF404040"/>
      </top>
      <bottom style="thin">
        <color rgb="FF000000"/>
      </bottom>
      <diagonal/>
    </border>
    <border>
      <left style="medium">
        <color rgb="FF404040"/>
      </left>
      <right style="thin">
        <color rgb="FF000000"/>
      </right>
      <top style="thin">
        <color rgb="FF000000"/>
      </top>
      <bottom style="thin">
        <color rgb="FF404040"/>
      </bottom>
      <diagonal/>
    </border>
    <border>
      <left style="thin">
        <color rgb="FF000000"/>
      </left>
      <right style="medium">
        <color rgb="FF404040"/>
      </right>
      <top style="thin">
        <color rgb="FF000000"/>
      </top>
      <bottom style="thin">
        <color rgb="FF404040"/>
      </bottom>
      <diagonal/>
    </border>
    <border>
      <left style="thin">
        <color rgb="FF000000"/>
      </left>
      <right/>
      <top style="thin">
        <color rgb="FF40404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404040"/>
      </left>
      <right style="thin">
        <color rgb="FF404040"/>
      </right>
      <top style="thin">
        <color rgb="FF404040"/>
      </top>
      <bottom/>
      <diagonal/>
    </border>
    <border>
      <left style="medium">
        <color rgb="FF404040"/>
      </left>
      <right style="thin">
        <color rgb="FF404040"/>
      </right>
      <top style="thin">
        <color rgb="FF000000"/>
      </top>
      <bottom style="thin">
        <color rgb="FF000000"/>
      </bottom>
      <diagonal/>
    </border>
    <border>
      <left/>
      <right style="medium">
        <color rgb="FF404040"/>
      </right>
      <top style="thin">
        <color rgb="FF000000"/>
      </top>
      <bottom style="thin">
        <color rgb="FF404040"/>
      </bottom>
      <diagonal/>
    </border>
    <border>
      <left style="medium">
        <color rgb="FF000000"/>
      </left>
      <right/>
      <top style="thin">
        <color rgb="FF000000"/>
      </top>
      <bottom style="thin">
        <color rgb="FF404040"/>
      </bottom>
      <diagonal/>
    </border>
    <border>
      <left style="medium">
        <color rgb="FF404040"/>
      </left>
      <right/>
      <top style="thin">
        <color rgb="FF404040"/>
      </top>
      <bottom style="thin">
        <color rgb="FF000000"/>
      </bottom>
      <diagonal/>
    </border>
    <border>
      <left style="medium">
        <color rgb="FF404040"/>
      </left>
      <right style="thin">
        <color rgb="FF404040"/>
      </right>
      <top style="thin">
        <color rgb="FF000000"/>
      </top>
      <bottom style="thin">
        <color rgb="FF404040"/>
      </bottom>
      <diagonal/>
    </border>
    <border>
      <left style="thin">
        <color rgb="FF404040"/>
      </left>
      <right/>
      <top style="thin">
        <color rgb="FF000000"/>
      </top>
      <bottom style="thin">
        <color rgb="FF404040"/>
      </bottom>
      <diagonal/>
    </border>
    <border>
      <left style="medium">
        <color rgb="FF404040"/>
      </left>
      <right style="thin">
        <color rgb="FF000000"/>
      </right>
      <top style="thin">
        <color rgb="FF000000"/>
      </top>
      <bottom/>
      <diagonal/>
    </border>
    <border>
      <left style="medium">
        <color rgb="FF404040"/>
      </left>
      <right style="thin">
        <color rgb="FF404040"/>
      </right>
      <top/>
      <bottom style="thin">
        <color rgb="FF404040"/>
      </bottom>
      <diagonal/>
    </border>
    <border>
      <left/>
      <right style="medium">
        <color rgb="FF404040"/>
      </right>
      <top style="thin">
        <color rgb="FF404040"/>
      </top>
      <bottom style="thin">
        <color rgb="FF000000"/>
      </bottom>
      <diagonal/>
    </border>
    <border>
      <left style="thin">
        <color rgb="FF404040"/>
      </left>
      <right style="medium">
        <color rgb="FF404040"/>
      </right>
      <top/>
      <bottom style="thin">
        <color rgb="FF404040"/>
      </bottom>
      <diagonal/>
    </border>
    <border>
      <left/>
      <right style="thin">
        <color rgb="FF40404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404040"/>
      </top>
      <bottom style="thin">
        <color rgb="FF000000"/>
      </bottom>
      <diagonal/>
    </border>
    <border>
      <left/>
      <right style="medium">
        <color rgb="FF404040"/>
      </right>
      <top/>
      <bottom/>
      <diagonal/>
    </border>
    <border>
      <left style="medium">
        <color rgb="FF404040"/>
      </left>
      <right style="thin">
        <color rgb="FF404040"/>
      </right>
      <top style="thin">
        <color rgb="FF000000"/>
      </top>
      <bottom/>
      <diagonal/>
    </border>
    <border>
      <left/>
      <right style="medium">
        <color rgb="FF40404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404040"/>
      </top>
      <bottom/>
      <diagonal/>
    </border>
    <border>
      <left style="thin">
        <color rgb="FF000000"/>
      </left>
      <right style="medium">
        <color rgb="FF404040"/>
      </right>
      <top style="thin">
        <color rgb="FF404040"/>
      </top>
      <bottom style="thin">
        <color rgb="FF000000"/>
      </bottom>
      <diagonal/>
    </border>
    <border>
      <left/>
      <right/>
      <top style="thin">
        <color rgb="FF404040"/>
      </top>
      <bottom style="thin">
        <color rgb="FF000000"/>
      </bottom>
      <diagonal/>
    </border>
  </borders>
  <cellStyleXfs count="1">
    <xf numFmtId="0" fontId="0" fillId="0" borderId="0"/>
  </cellStyleXfs>
  <cellXfs count="33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3" fillId="0" borderId="6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vertical="top" shrinkToFit="1"/>
    </xf>
    <xf numFmtId="165" fontId="4" fillId="0" borderId="1" xfId="0" applyNumberFormat="1" applyFont="1" applyFill="1" applyBorder="1" applyAlignment="1">
      <alignment horizontal="right" vertical="top" shrinkToFit="1"/>
    </xf>
    <xf numFmtId="0" fontId="3" fillId="0" borderId="7" xfId="0" applyFont="1" applyFill="1" applyBorder="1" applyAlignment="1">
      <alignment horizontal="left" vertical="top" wrapText="1" indent="1"/>
    </xf>
    <xf numFmtId="0" fontId="2" fillId="0" borderId="6" xfId="0" applyFont="1" applyFill="1" applyBorder="1" applyAlignment="1">
      <alignment horizontal="left" vertical="top" wrapText="1" indent="2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164" fontId="4" fillId="0" borderId="5" xfId="0" applyNumberFormat="1" applyFont="1" applyFill="1" applyBorder="1" applyAlignment="1">
      <alignment horizontal="right" vertical="top" shrinkToFit="1"/>
    </xf>
    <xf numFmtId="165" fontId="6" fillId="2" borderId="19" xfId="0" applyNumberFormat="1" applyFont="1" applyFill="1" applyBorder="1" applyAlignment="1">
      <alignment horizontal="right" vertical="top" shrinkToFit="1"/>
    </xf>
    <xf numFmtId="165" fontId="6" fillId="2" borderId="15" xfId="0" applyNumberFormat="1" applyFont="1" applyFill="1" applyBorder="1" applyAlignment="1">
      <alignment horizontal="right" vertical="top" shrinkToFit="1"/>
    </xf>
    <xf numFmtId="165" fontId="4" fillId="0" borderId="5" xfId="0" applyNumberFormat="1" applyFont="1" applyFill="1" applyBorder="1" applyAlignment="1">
      <alignment horizontal="right" vertical="top" shrinkToFit="1"/>
    </xf>
    <xf numFmtId="164" fontId="6" fillId="2" borderId="19" xfId="0" applyNumberFormat="1" applyFont="1" applyFill="1" applyBorder="1" applyAlignment="1">
      <alignment horizontal="right" vertical="top" shrinkToFit="1"/>
    </xf>
    <xf numFmtId="164" fontId="6" fillId="2" borderId="15" xfId="0" applyNumberFormat="1" applyFont="1" applyFill="1" applyBorder="1" applyAlignment="1">
      <alignment horizontal="right" vertical="top" shrinkToFit="1"/>
    </xf>
    <xf numFmtId="165" fontId="8" fillId="3" borderId="19" xfId="0" applyNumberFormat="1" applyFont="1" applyFill="1" applyBorder="1" applyAlignment="1">
      <alignment horizontal="right" vertical="top" shrinkToFit="1"/>
    </xf>
    <xf numFmtId="165" fontId="8" fillId="3" borderId="15" xfId="0" applyNumberFormat="1" applyFont="1" applyFill="1" applyBorder="1" applyAlignment="1">
      <alignment horizontal="right" vertical="top" shrinkToFit="1"/>
    </xf>
    <xf numFmtId="164" fontId="8" fillId="3" borderId="19" xfId="0" applyNumberFormat="1" applyFont="1" applyFill="1" applyBorder="1" applyAlignment="1">
      <alignment horizontal="right" vertical="top" shrinkToFit="1"/>
    </xf>
    <xf numFmtId="164" fontId="8" fillId="3" borderId="15" xfId="0" applyNumberFormat="1" applyFont="1" applyFill="1" applyBorder="1" applyAlignment="1">
      <alignment horizontal="right" vertical="top" shrinkToFit="1"/>
    </xf>
    <xf numFmtId="165" fontId="8" fillId="4" borderId="19" xfId="0" applyNumberFormat="1" applyFont="1" applyFill="1" applyBorder="1" applyAlignment="1">
      <alignment horizontal="right" vertical="top" shrinkToFit="1"/>
    </xf>
    <xf numFmtId="0" fontId="0" fillId="0" borderId="19" xfId="0" applyFill="1" applyBorder="1" applyAlignment="1">
      <alignment horizontal="left" wrapText="1"/>
    </xf>
    <xf numFmtId="0" fontId="7" fillId="0" borderId="27" xfId="0" applyFont="1" applyFill="1" applyBorder="1" applyAlignment="1">
      <alignment horizontal="right" vertical="top" wrapText="1"/>
    </xf>
    <xf numFmtId="166" fontId="4" fillId="0" borderId="1" xfId="0" applyNumberFormat="1" applyFont="1" applyFill="1" applyBorder="1" applyAlignment="1">
      <alignment horizontal="right" vertical="top" shrinkToFit="1"/>
    </xf>
    <xf numFmtId="0" fontId="7" fillId="0" borderId="19" xfId="0" applyFont="1" applyFill="1" applyBorder="1" applyAlignment="1">
      <alignment horizontal="left" vertical="top" wrapText="1"/>
    </xf>
    <xf numFmtId="0" fontId="0" fillId="0" borderId="28" xfId="0" applyFill="1" applyBorder="1" applyAlignment="1">
      <alignment horizontal="left" wrapText="1"/>
    </xf>
    <xf numFmtId="166" fontId="4" fillId="0" borderId="29" xfId="0" applyNumberFormat="1" applyFont="1" applyFill="1" applyBorder="1" applyAlignment="1">
      <alignment horizontal="right" vertical="top" shrinkToFit="1"/>
    </xf>
    <xf numFmtId="0" fontId="0" fillId="0" borderId="3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14" fillId="0" borderId="1" xfId="0" applyNumberFormat="1" applyFont="1" applyFill="1" applyBorder="1" applyAlignment="1">
      <alignment horizontal="right" vertical="top" shrinkToFit="1"/>
    </xf>
    <xf numFmtId="166" fontId="14" fillId="0" borderId="1" xfId="0" applyNumberFormat="1" applyFont="1" applyFill="1" applyBorder="1" applyAlignment="1">
      <alignment horizontal="right" vertical="top" shrinkToFit="1"/>
    </xf>
    <xf numFmtId="0" fontId="9" fillId="0" borderId="1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left" vertical="top" wrapText="1" indent="2"/>
    </xf>
    <xf numFmtId="165" fontId="6" fillId="5" borderId="19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 vertical="top" shrinkToFit="1"/>
    </xf>
    <xf numFmtId="166" fontId="4" fillId="0" borderId="0" xfId="0" applyNumberFormat="1" applyFont="1" applyFill="1" applyBorder="1" applyAlignment="1">
      <alignment horizontal="right" vertical="top" shrinkToFit="1"/>
    </xf>
    <xf numFmtId="167" fontId="4" fillId="0" borderId="0" xfId="0" applyNumberFormat="1" applyFont="1" applyFill="1" applyBorder="1" applyAlignment="1">
      <alignment horizontal="right" vertical="top" shrinkToFit="1"/>
    </xf>
    <xf numFmtId="165" fontId="8" fillId="0" borderId="0" xfId="0" applyNumberFormat="1" applyFont="1" applyFill="1" applyBorder="1" applyAlignment="1">
      <alignment horizontal="left" vertical="top" indent="2" shrinkToFit="1"/>
    </xf>
    <xf numFmtId="165" fontId="8" fillId="0" borderId="0" xfId="0" applyNumberFormat="1" applyFont="1" applyFill="1" applyBorder="1" applyAlignment="1">
      <alignment horizontal="left" vertical="top" indent="3" shrinkToFit="1"/>
    </xf>
    <xf numFmtId="0" fontId="13" fillId="0" borderId="27" xfId="0" applyFont="1" applyFill="1" applyBorder="1" applyAlignment="1">
      <alignment horizontal="right" vertical="top" wrapText="1"/>
    </xf>
    <xf numFmtId="0" fontId="13" fillId="0" borderId="19" xfId="0" applyFont="1" applyFill="1" applyBorder="1" applyAlignment="1">
      <alignment horizontal="left" vertical="top" wrapText="1"/>
    </xf>
    <xf numFmtId="0" fontId="0" fillId="0" borderId="17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165" fontId="14" fillId="0" borderId="31" xfId="0" applyNumberFormat="1" applyFont="1" applyFill="1" applyBorder="1" applyAlignment="1">
      <alignment horizontal="right" vertical="top" shrinkToFit="1"/>
    </xf>
    <xf numFmtId="164" fontId="4" fillId="0" borderId="3" xfId="0" applyNumberFormat="1" applyFont="1" applyFill="1" applyBorder="1" applyAlignment="1">
      <alignment horizontal="right" vertical="top" shrinkToFit="1"/>
    </xf>
    <xf numFmtId="164" fontId="4" fillId="0" borderId="10" xfId="0" applyNumberFormat="1" applyFont="1" applyFill="1" applyBorder="1" applyAlignment="1">
      <alignment horizontal="right" vertical="top" shrinkToFit="1"/>
    </xf>
    <xf numFmtId="164" fontId="4" fillId="0" borderId="4" xfId="0" applyNumberFormat="1" applyFont="1" applyFill="1" applyBorder="1" applyAlignment="1">
      <alignment horizontal="right" vertical="top" shrinkToFit="1"/>
    </xf>
    <xf numFmtId="164" fontId="4" fillId="0" borderId="17" xfId="0" applyNumberFormat="1" applyFont="1" applyFill="1" applyBorder="1" applyAlignment="1">
      <alignment horizontal="right" vertical="top" shrinkToFit="1"/>
    </xf>
    <xf numFmtId="164" fontId="4" fillId="0" borderId="20" xfId="0" applyNumberFormat="1" applyFont="1" applyFill="1" applyBorder="1" applyAlignment="1">
      <alignment horizontal="right" vertical="top" shrinkToFit="1"/>
    </xf>
    <xf numFmtId="0" fontId="0" fillId="0" borderId="39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 vertical="top" shrinkToFit="1"/>
    </xf>
    <xf numFmtId="164" fontId="4" fillId="0" borderId="13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6" xfId="0" applyFont="1" applyFill="1" applyBorder="1" applyAlignment="1">
      <alignment horizontal="center" vertical="top" wrapText="1"/>
    </xf>
    <xf numFmtId="164" fontId="4" fillId="0" borderId="45" xfId="0" applyNumberFormat="1" applyFont="1" applyFill="1" applyBorder="1" applyAlignment="1">
      <alignment horizontal="right" vertical="top" shrinkToFit="1"/>
    </xf>
    <xf numFmtId="164" fontId="4" fillId="0" borderId="46" xfId="0" applyNumberFormat="1" applyFont="1" applyFill="1" applyBorder="1" applyAlignment="1">
      <alignment horizontal="right" vertical="top" shrinkToFit="1"/>
    </xf>
    <xf numFmtId="165" fontId="4" fillId="0" borderId="2" xfId="0" applyNumberFormat="1" applyFont="1" applyFill="1" applyBorder="1" applyAlignment="1">
      <alignment horizontal="right" vertical="top" shrinkToFit="1"/>
    </xf>
    <xf numFmtId="165" fontId="4" fillId="0" borderId="51" xfId="0" applyNumberFormat="1" applyFont="1" applyFill="1" applyBorder="1" applyAlignment="1">
      <alignment horizontal="right" vertical="top" shrinkToFit="1"/>
    </xf>
    <xf numFmtId="165" fontId="6" fillId="2" borderId="21" xfId="0" applyNumberFormat="1" applyFont="1" applyFill="1" applyBorder="1" applyAlignment="1">
      <alignment horizontal="right" vertical="top" shrinkToFit="1"/>
    </xf>
    <xf numFmtId="164" fontId="4" fillId="0" borderId="51" xfId="0" applyNumberFormat="1" applyFont="1" applyFill="1" applyBorder="1" applyAlignment="1">
      <alignment horizontal="right" vertical="top" shrinkToFit="1"/>
    </xf>
    <xf numFmtId="164" fontId="6" fillId="2" borderId="21" xfId="0" applyNumberFormat="1" applyFont="1" applyFill="1" applyBorder="1" applyAlignment="1">
      <alignment horizontal="right" vertical="top" shrinkToFit="1"/>
    </xf>
    <xf numFmtId="165" fontId="4" fillId="0" borderId="4" xfId="0" applyNumberFormat="1" applyFont="1" applyFill="1" applyBorder="1" applyAlignment="1">
      <alignment horizontal="right" vertical="top" shrinkToFit="1"/>
    </xf>
    <xf numFmtId="165" fontId="4" fillId="0" borderId="52" xfId="0" applyNumberFormat="1" applyFont="1" applyFill="1" applyBorder="1" applyAlignment="1">
      <alignment horizontal="right" vertical="top" shrinkToFit="1"/>
    </xf>
    <xf numFmtId="165" fontId="6" fillId="2" borderId="18" xfId="0" applyNumberFormat="1" applyFont="1" applyFill="1" applyBorder="1" applyAlignment="1">
      <alignment horizontal="right" vertical="top" shrinkToFit="1"/>
    </xf>
    <xf numFmtId="164" fontId="4" fillId="0" borderId="52" xfId="0" applyNumberFormat="1" applyFont="1" applyFill="1" applyBorder="1" applyAlignment="1">
      <alignment horizontal="right" vertical="top" shrinkToFit="1"/>
    </xf>
    <xf numFmtId="164" fontId="6" fillId="2" borderId="18" xfId="0" applyNumberFormat="1" applyFont="1" applyFill="1" applyBorder="1" applyAlignment="1">
      <alignment horizontal="right" vertical="top" shrinkToFit="1"/>
    </xf>
    <xf numFmtId="165" fontId="4" fillId="0" borderId="45" xfId="0" applyNumberFormat="1" applyFont="1" applyFill="1" applyBorder="1" applyAlignment="1">
      <alignment horizontal="right" vertical="top" shrinkToFit="1"/>
    </xf>
    <xf numFmtId="165" fontId="4" fillId="0" borderId="46" xfId="0" applyNumberFormat="1" applyFont="1" applyFill="1" applyBorder="1" applyAlignment="1">
      <alignment horizontal="right" vertical="top" shrinkToFit="1"/>
    </xf>
    <xf numFmtId="165" fontId="4" fillId="0" borderId="53" xfId="0" applyNumberFormat="1" applyFont="1" applyFill="1" applyBorder="1" applyAlignment="1">
      <alignment horizontal="right" vertical="top" shrinkToFit="1"/>
    </xf>
    <xf numFmtId="165" fontId="6" fillId="2" borderId="54" xfId="0" applyNumberFormat="1" applyFont="1" applyFill="1" applyBorder="1" applyAlignment="1">
      <alignment horizontal="right" vertical="top" shrinkToFit="1"/>
    </xf>
    <xf numFmtId="165" fontId="6" fillId="2" borderId="55" xfId="0" applyNumberFormat="1" applyFont="1" applyFill="1" applyBorder="1" applyAlignment="1">
      <alignment horizontal="right" vertical="top" shrinkToFit="1"/>
    </xf>
    <xf numFmtId="164" fontId="4" fillId="0" borderId="56" xfId="0" applyNumberFormat="1" applyFont="1" applyFill="1" applyBorder="1" applyAlignment="1">
      <alignment horizontal="right" vertical="top" shrinkToFit="1"/>
    </xf>
    <xf numFmtId="164" fontId="4" fillId="0" borderId="57" xfId="0" applyNumberFormat="1" applyFont="1" applyFill="1" applyBorder="1" applyAlignment="1">
      <alignment horizontal="right" vertical="top" shrinkToFit="1"/>
    </xf>
    <xf numFmtId="164" fontId="6" fillId="2" borderId="58" xfId="0" applyNumberFormat="1" applyFont="1" applyFill="1" applyBorder="1" applyAlignment="1">
      <alignment horizontal="right" vertical="top" shrinkToFit="1"/>
    </xf>
    <xf numFmtId="164" fontId="6" fillId="2" borderId="59" xfId="0" applyNumberFormat="1" applyFont="1" applyFill="1" applyBorder="1" applyAlignment="1">
      <alignment horizontal="right" vertical="top" shrinkToFit="1"/>
    </xf>
    <xf numFmtId="165" fontId="4" fillId="0" borderId="56" xfId="0" applyNumberFormat="1" applyFont="1" applyFill="1" applyBorder="1" applyAlignment="1">
      <alignment horizontal="right" vertical="top" shrinkToFit="1"/>
    </xf>
    <xf numFmtId="165" fontId="4" fillId="0" borderId="57" xfId="0" applyNumberFormat="1" applyFont="1" applyFill="1" applyBorder="1" applyAlignment="1">
      <alignment horizontal="right" vertical="top" shrinkToFit="1"/>
    </xf>
    <xf numFmtId="165" fontId="6" fillId="2" borderId="23" xfId="0" applyNumberFormat="1" applyFont="1" applyFill="1" applyBorder="1" applyAlignment="1">
      <alignment horizontal="right" vertical="top" shrinkToFit="1"/>
    </xf>
    <xf numFmtId="165" fontId="6" fillId="2" borderId="58" xfId="0" applyNumberFormat="1" applyFont="1" applyFill="1" applyBorder="1" applyAlignment="1">
      <alignment horizontal="right" vertical="top" shrinkToFit="1"/>
    </xf>
    <xf numFmtId="165" fontId="6" fillId="2" borderId="59" xfId="0" applyNumberFormat="1" applyFont="1" applyFill="1" applyBorder="1" applyAlignment="1">
      <alignment horizontal="right" vertical="top" shrinkToFit="1"/>
    </xf>
    <xf numFmtId="165" fontId="14" fillId="0" borderId="40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65" fontId="4" fillId="0" borderId="3" xfId="0" applyNumberFormat="1" applyFont="1" applyFill="1" applyBorder="1" applyAlignment="1">
      <alignment horizontal="right" vertical="top" shrinkToFit="1"/>
    </xf>
    <xf numFmtId="165" fontId="4" fillId="0" borderId="10" xfId="0" applyNumberFormat="1" applyFont="1" applyFill="1" applyBorder="1" applyAlignment="1">
      <alignment horizontal="right" vertical="top" shrinkToFit="1"/>
    </xf>
    <xf numFmtId="0" fontId="0" fillId="0" borderId="60" xfId="0" applyFill="1" applyBorder="1" applyAlignment="1">
      <alignment horizontal="left" wrapText="1"/>
    </xf>
    <xf numFmtId="165" fontId="4" fillId="0" borderId="11" xfId="0" applyNumberFormat="1" applyFont="1" applyFill="1" applyBorder="1" applyAlignment="1">
      <alignment horizontal="right" vertical="top" shrinkToFit="1"/>
    </xf>
    <xf numFmtId="165" fontId="4" fillId="0" borderId="62" xfId="0" applyNumberFormat="1" applyFont="1" applyFill="1" applyBorder="1" applyAlignment="1">
      <alignment horizontal="right" vertical="top" shrinkToFit="1"/>
    </xf>
    <xf numFmtId="165" fontId="6" fillId="2" borderId="63" xfId="0" applyNumberFormat="1" applyFont="1" applyFill="1" applyBorder="1" applyAlignment="1">
      <alignment horizontal="right" vertical="top" shrinkToFit="1"/>
    </xf>
    <xf numFmtId="0" fontId="9" fillId="0" borderId="43" xfId="0" applyFont="1" applyFill="1" applyBorder="1" applyAlignment="1">
      <alignment horizontal="center" vertical="top" wrapText="1"/>
    </xf>
    <xf numFmtId="164" fontId="4" fillId="0" borderId="43" xfId="0" applyNumberFormat="1" applyFont="1" applyFill="1" applyBorder="1" applyAlignment="1">
      <alignment horizontal="right" vertical="top" shrinkToFit="1"/>
    </xf>
    <xf numFmtId="164" fontId="4" fillId="0" borderId="62" xfId="0" applyNumberFormat="1" applyFont="1" applyFill="1" applyBorder="1" applyAlignment="1">
      <alignment horizontal="right" vertical="top" shrinkToFit="1"/>
    </xf>
    <xf numFmtId="0" fontId="0" fillId="0" borderId="67" xfId="0" applyFill="1" applyBorder="1" applyAlignment="1">
      <alignment horizontal="left" wrapText="1"/>
    </xf>
    <xf numFmtId="164" fontId="6" fillId="2" borderId="67" xfId="0" applyNumberFormat="1" applyFont="1" applyFill="1" applyBorder="1" applyAlignment="1">
      <alignment horizontal="right" vertical="top" shrinkToFit="1"/>
    </xf>
    <xf numFmtId="165" fontId="6" fillId="2" borderId="67" xfId="0" applyNumberFormat="1" applyFont="1" applyFill="1" applyBorder="1" applyAlignment="1">
      <alignment horizontal="right" vertical="top" shrinkToFit="1"/>
    </xf>
    <xf numFmtId="165" fontId="6" fillId="5" borderId="21" xfId="0" applyNumberFormat="1" applyFont="1" applyFill="1" applyBorder="1" applyAlignment="1">
      <alignment horizontal="right" vertical="top" shrinkToFit="1"/>
    </xf>
    <xf numFmtId="165" fontId="6" fillId="5" borderId="54" xfId="0" applyNumberFormat="1" applyFont="1" applyFill="1" applyBorder="1" applyAlignment="1">
      <alignment horizontal="right" vertical="top" shrinkToFit="1"/>
    </xf>
    <xf numFmtId="165" fontId="8" fillId="3" borderId="21" xfId="0" applyNumberFormat="1" applyFont="1" applyFill="1" applyBorder="1" applyAlignment="1">
      <alignment horizontal="right" vertical="top" shrinkToFit="1"/>
    </xf>
    <xf numFmtId="164" fontId="6" fillId="2" borderId="54" xfId="0" applyNumberFormat="1" applyFont="1" applyFill="1" applyBorder="1" applyAlignment="1">
      <alignment horizontal="right" vertical="top" shrinkToFit="1"/>
    </xf>
    <xf numFmtId="165" fontId="8" fillId="3" borderId="58" xfId="0" applyNumberFormat="1" applyFont="1" applyFill="1" applyBorder="1" applyAlignment="1">
      <alignment horizontal="right" vertical="top" shrinkToFit="1"/>
    </xf>
    <xf numFmtId="165" fontId="8" fillId="4" borderId="21" xfId="0" applyNumberFormat="1" applyFont="1" applyFill="1" applyBorder="1" applyAlignment="1">
      <alignment horizontal="right" vertical="top" shrinkToFit="1"/>
    </xf>
    <xf numFmtId="166" fontId="14" fillId="0" borderId="2" xfId="0" applyNumberFormat="1" applyFont="1" applyFill="1" applyBorder="1" applyAlignment="1">
      <alignment horizontal="right" vertical="top" shrinkToFit="1"/>
    </xf>
    <xf numFmtId="166" fontId="4" fillId="0" borderId="68" xfId="0" applyNumberFormat="1" applyFont="1" applyFill="1" applyBorder="1" applyAlignment="1">
      <alignment horizontal="right" vertical="top" shrinkToFit="1"/>
    </xf>
    <xf numFmtId="165" fontId="8" fillId="3" borderId="54" xfId="0" applyNumberFormat="1" applyFont="1" applyFill="1" applyBorder="1" applyAlignment="1">
      <alignment horizontal="right" vertical="top" shrinkToFit="1"/>
    </xf>
    <xf numFmtId="165" fontId="8" fillId="4" borderId="54" xfId="0" applyNumberFormat="1" applyFont="1" applyFill="1" applyBorder="1" applyAlignment="1">
      <alignment horizontal="right" vertical="top" shrinkToFit="1"/>
    </xf>
    <xf numFmtId="166" fontId="14" fillId="0" borderId="45" xfId="0" applyNumberFormat="1" applyFont="1" applyFill="1" applyBorder="1" applyAlignment="1">
      <alignment horizontal="right" vertical="top" shrinkToFit="1"/>
    </xf>
    <xf numFmtId="0" fontId="0" fillId="0" borderId="66" xfId="0" applyFill="1" applyBorder="1" applyAlignment="1">
      <alignment horizontal="left" wrapText="1"/>
    </xf>
    <xf numFmtId="166" fontId="4" fillId="0" borderId="69" xfId="0" applyNumberFormat="1" applyFont="1" applyFill="1" applyBorder="1" applyAlignment="1">
      <alignment horizontal="right" vertical="top" shrinkToFit="1"/>
    </xf>
    <xf numFmtId="166" fontId="14" fillId="0" borderId="70" xfId="0" applyNumberFormat="1" applyFont="1" applyFill="1" applyBorder="1" applyAlignment="1">
      <alignment horizontal="right" vertical="top" shrinkToFit="1"/>
    </xf>
    <xf numFmtId="166" fontId="4" fillId="0" borderId="45" xfId="0" applyNumberFormat="1" applyFont="1" applyFill="1" applyBorder="1" applyAlignment="1">
      <alignment horizontal="right" vertical="top" shrinkToFit="1"/>
    </xf>
    <xf numFmtId="0" fontId="9" fillId="0" borderId="45" xfId="0" applyFont="1" applyFill="1" applyBorder="1" applyAlignment="1">
      <alignment horizontal="center" vertical="top" wrapText="1"/>
    </xf>
    <xf numFmtId="164" fontId="8" fillId="3" borderId="21" xfId="0" applyNumberFormat="1" applyFont="1" applyFill="1" applyBorder="1" applyAlignment="1">
      <alignment horizontal="right" vertical="top" shrinkToFit="1"/>
    </xf>
    <xf numFmtId="164" fontId="8" fillId="3" borderId="58" xfId="0" applyNumberFormat="1" applyFont="1" applyFill="1" applyBorder="1" applyAlignment="1">
      <alignment horizontal="right" vertical="top" shrinkToFit="1"/>
    </xf>
    <xf numFmtId="166" fontId="4" fillId="0" borderId="2" xfId="0" applyNumberFormat="1" applyFont="1" applyFill="1" applyBorder="1" applyAlignment="1">
      <alignment horizontal="right" vertical="top" shrinkToFit="1"/>
    </xf>
    <xf numFmtId="165" fontId="6" fillId="2" borderId="61" xfId="0" applyNumberFormat="1" applyFont="1" applyFill="1" applyBorder="1" applyAlignment="1">
      <alignment horizontal="right" vertical="top" shrinkToFit="1"/>
    </xf>
    <xf numFmtId="164" fontId="6" fillId="2" borderId="23" xfId="0" applyNumberFormat="1" applyFont="1" applyFill="1" applyBorder="1" applyAlignment="1">
      <alignment horizontal="right" vertical="top" shrinkToFit="1"/>
    </xf>
    <xf numFmtId="164" fontId="6" fillId="2" borderId="55" xfId="0" applyNumberFormat="1" applyFont="1" applyFill="1" applyBorder="1" applyAlignment="1">
      <alignment horizontal="right" vertical="top" shrinkToFit="1"/>
    </xf>
    <xf numFmtId="165" fontId="8" fillId="3" borderId="18" xfId="0" applyNumberFormat="1" applyFont="1" applyFill="1" applyBorder="1" applyAlignment="1">
      <alignment horizontal="right" vertical="top" shrinkToFit="1"/>
    </xf>
    <xf numFmtId="165" fontId="8" fillId="3" borderId="59" xfId="0" applyNumberFormat="1" applyFont="1" applyFill="1" applyBorder="1" applyAlignment="1">
      <alignment horizontal="right" vertical="top" shrinkToFit="1"/>
    </xf>
    <xf numFmtId="165" fontId="8" fillId="3" borderId="55" xfId="0" applyNumberFormat="1" applyFont="1" applyFill="1" applyBorder="1" applyAlignment="1">
      <alignment horizontal="right" vertical="top" shrinkToFit="1"/>
    </xf>
    <xf numFmtId="165" fontId="8" fillId="4" borderId="55" xfId="0" applyNumberFormat="1" applyFont="1" applyFill="1" applyBorder="1" applyAlignment="1">
      <alignment horizontal="right" vertical="top" shrinkToFit="1"/>
    </xf>
    <xf numFmtId="165" fontId="14" fillId="0" borderId="46" xfId="0" applyNumberFormat="1" applyFont="1" applyFill="1" applyBorder="1" applyAlignment="1">
      <alignment horizontal="right" vertical="top" shrinkToFit="1"/>
    </xf>
    <xf numFmtId="0" fontId="0" fillId="0" borderId="71" xfId="0" applyFill="1" applyBorder="1" applyAlignment="1">
      <alignment horizontal="left" wrapText="1"/>
    </xf>
    <xf numFmtId="0" fontId="0" fillId="0" borderId="55" xfId="0" applyFill="1" applyBorder="1" applyAlignment="1">
      <alignment horizontal="left" wrapText="1"/>
    </xf>
    <xf numFmtId="165" fontId="14" fillId="0" borderId="72" xfId="0" applyNumberFormat="1" applyFont="1" applyFill="1" applyBorder="1" applyAlignment="1">
      <alignment horizontal="right" vertical="top" shrinkToFit="1"/>
    </xf>
    <xf numFmtId="0" fontId="1" fillId="0" borderId="4" xfId="0" applyFont="1" applyFill="1" applyBorder="1" applyAlignment="1">
      <alignment horizontal="left" vertical="top" wrapText="1" indent="1"/>
    </xf>
    <xf numFmtId="165" fontId="4" fillId="0" borderId="14" xfId="0" applyNumberFormat="1" applyFont="1" applyFill="1" applyBorder="1" applyAlignment="1">
      <alignment horizontal="right" vertical="top" shrinkToFit="1"/>
    </xf>
    <xf numFmtId="164" fontId="4" fillId="0" borderId="73" xfId="0" applyNumberFormat="1" applyFont="1" applyFill="1" applyBorder="1" applyAlignment="1">
      <alignment horizontal="right" vertical="top" shrinkToFit="1"/>
    </xf>
    <xf numFmtId="164" fontId="8" fillId="3" borderId="18" xfId="0" applyNumberFormat="1" applyFont="1" applyFill="1" applyBorder="1" applyAlignment="1">
      <alignment horizontal="right" vertical="top" shrinkToFit="1"/>
    </xf>
    <xf numFmtId="164" fontId="8" fillId="3" borderId="59" xfId="0" applyNumberFormat="1" applyFont="1" applyFill="1" applyBorder="1" applyAlignment="1">
      <alignment horizontal="right" vertical="top" shrinkToFit="1"/>
    </xf>
    <xf numFmtId="165" fontId="8" fillId="3" borderId="23" xfId="0" applyNumberFormat="1" applyFont="1" applyFill="1" applyBorder="1" applyAlignment="1">
      <alignment horizontal="right" vertical="top" shrinkToFit="1"/>
    </xf>
    <xf numFmtId="165" fontId="8" fillId="4" borderId="23" xfId="0" applyNumberFormat="1" applyFont="1" applyFill="1" applyBorder="1" applyAlignment="1">
      <alignment horizontal="right" vertical="top" shrinkToFit="1"/>
    </xf>
    <xf numFmtId="166" fontId="4" fillId="0" borderId="4" xfId="0" applyNumberFormat="1" applyFont="1" applyFill="1" applyBorder="1" applyAlignment="1">
      <alignment horizontal="right" vertical="top" shrinkToFit="1"/>
    </xf>
    <xf numFmtId="0" fontId="0" fillId="0" borderId="74" xfId="0" applyFill="1" applyBorder="1" applyAlignment="1">
      <alignment horizontal="left" wrapText="1"/>
    </xf>
    <xf numFmtId="166" fontId="4" fillId="0" borderId="20" xfId="0" applyNumberFormat="1" applyFont="1" applyFill="1" applyBorder="1" applyAlignment="1">
      <alignment horizontal="right" vertical="top" shrinkToFit="1"/>
    </xf>
    <xf numFmtId="166" fontId="14" fillId="0" borderId="4" xfId="0" applyNumberFormat="1" applyFont="1" applyFill="1" applyBorder="1" applyAlignment="1">
      <alignment horizontal="right" vertical="top" shrinkToFit="1"/>
    </xf>
    <xf numFmtId="165" fontId="8" fillId="3" borderId="67" xfId="0" applyNumberFormat="1" applyFont="1" applyFill="1" applyBorder="1" applyAlignment="1">
      <alignment horizontal="right" vertical="top" shrinkToFit="1"/>
    </xf>
    <xf numFmtId="164" fontId="6" fillId="2" borderId="63" xfId="0" applyNumberFormat="1" applyFont="1" applyFill="1" applyBorder="1" applyAlignment="1">
      <alignment horizontal="right" vertical="top" shrinkToFit="1"/>
    </xf>
    <xf numFmtId="164" fontId="8" fillId="3" borderId="67" xfId="0" applyNumberFormat="1" applyFont="1" applyFill="1" applyBorder="1" applyAlignment="1">
      <alignment horizontal="right" vertical="top" shrinkToFit="1"/>
    </xf>
    <xf numFmtId="165" fontId="8" fillId="3" borderId="63" xfId="0" applyNumberFormat="1" applyFont="1" applyFill="1" applyBorder="1" applyAlignment="1">
      <alignment horizontal="right" vertical="top" shrinkToFit="1"/>
    </xf>
    <xf numFmtId="165" fontId="8" fillId="4" borderId="63" xfId="0" applyNumberFormat="1" applyFont="1" applyFill="1" applyBorder="1" applyAlignment="1">
      <alignment horizontal="right" vertical="top" shrinkToFit="1"/>
    </xf>
    <xf numFmtId="0" fontId="0" fillId="0" borderId="56" xfId="0" applyFill="1" applyBorder="1" applyAlignment="1">
      <alignment horizontal="left" wrapText="1"/>
    </xf>
    <xf numFmtId="165" fontId="14" fillId="0" borderId="45" xfId="0" applyNumberFormat="1" applyFont="1" applyFill="1" applyBorder="1" applyAlignment="1">
      <alignment horizontal="right" vertical="top" shrinkToFit="1"/>
    </xf>
    <xf numFmtId="0" fontId="0" fillId="0" borderId="44" xfId="0" applyFill="1" applyBorder="1" applyAlignment="1">
      <alignment horizontal="left" vertical="top"/>
    </xf>
    <xf numFmtId="0" fontId="0" fillId="0" borderId="44" xfId="0" applyFill="1" applyBorder="1" applyAlignment="1">
      <alignment horizontal="left" wrapText="1"/>
    </xf>
    <xf numFmtId="167" fontId="4" fillId="0" borderId="44" xfId="0" applyNumberFormat="1" applyFont="1" applyFill="1" applyBorder="1" applyAlignment="1">
      <alignment horizontal="right" vertical="top" shrinkToFit="1"/>
    </xf>
    <xf numFmtId="165" fontId="4" fillId="0" borderId="44" xfId="0" applyNumberFormat="1" applyFont="1" applyFill="1" applyBorder="1" applyAlignment="1">
      <alignment horizontal="right" vertical="top" shrinkToFit="1"/>
    </xf>
    <xf numFmtId="165" fontId="6" fillId="2" borderId="64" xfId="0" applyNumberFormat="1" applyFont="1" applyFill="1" applyBorder="1" applyAlignment="1">
      <alignment horizontal="right" vertical="top" shrinkToFit="1"/>
    </xf>
    <xf numFmtId="168" fontId="0" fillId="0" borderId="44" xfId="0" applyNumberFormat="1" applyFill="1" applyBorder="1" applyAlignment="1">
      <alignment horizontal="left" vertical="top"/>
    </xf>
    <xf numFmtId="0" fontId="0" fillId="0" borderId="50" xfId="0" applyFill="1" applyBorder="1" applyAlignment="1">
      <alignment horizontal="left" vertical="top"/>
    </xf>
    <xf numFmtId="164" fontId="6" fillId="2" borderId="64" xfId="0" applyNumberFormat="1" applyFont="1" applyFill="1" applyBorder="1" applyAlignment="1">
      <alignment horizontal="right" vertical="top" shrinkToFit="1"/>
    </xf>
    <xf numFmtId="164" fontId="4" fillId="0" borderId="42" xfId="0" applyNumberFormat="1" applyFont="1" applyFill="1" applyBorder="1" applyAlignment="1">
      <alignment horizontal="right" vertical="top" shrinkToFit="1"/>
    </xf>
    <xf numFmtId="0" fontId="0" fillId="0" borderId="48" xfId="0" applyFill="1" applyBorder="1" applyAlignment="1">
      <alignment horizontal="left" vertical="top"/>
    </xf>
    <xf numFmtId="165" fontId="6" fillId="5" borderId="58" xfId="0" applyNumberFormat="1" applyFont="1" applyFill="1" applyBorder="1" applyAlignment="1">
      <alignment horizontal="right" vertical="top" shrinkToFit="1"/>
    </xf>
    <xf numFmtId="0" fontId="0" fillId="0" borderId="76" xfId="0" applyFill="1" applyBorder="1" applyAlignment="1">
      <alignment horizontal="left" wrapText="1"/>
    </xf>
    <xf numFmtId="166" fontId="14" fillId="0" borderId="44" xfId="0" applyNumberFormat="1" applyFont="1" applyFill="1" applyBorder="1" applyAlignment="1">
      <alignment horizontal="right" vertical="top" shrinkToFit="1"/>
    </xf>
    <xf numFmtId="165" fontId="6" fillId="2" borderId="77" xfId="0" applyNumberFormat="1" applyFont="1" applyFill="1" applyBorder="1" applyAlignment="1">
      <alignment horizontal="right" vertical="top" shrinkToFit="1"/>
    </xf>
    <xf numFmtId="0" fontId="15" fillId="0" borderId="0" xfId="0" applyFont="1" applyFill="1" applyBorder="1" applyAlignment="1">
      <alignment horizontal="left" vertical="top"/>
    </xf>
    <xf numFmtId="166" fontId="4" fillId="0" borderId="3" xfId="0" applyNumberFormat="1" applyFont="1" applyFill="1" applyBorder="1" applyAlignment="1">
      <alignment horizontal="right" vertical="top" shrinkToFit="1"/>
    </xf>
    <xf numFmtId="0" fontId="0" fillId="0" borderId="48" xfId="0" applyFill="1" applyBorder="1" applyAlignment="1">
      <alignment horizontal="left" wrapText="1"/>
    </xf>
    <xf numFmtId="0" fontId="0" fillId="0" borderId="62" xfId="0" applyFill="1" applyBorder="1" applyAlignment="1">
      <alignment horizontal="left" wrapText="1"/>
    </xf>
    <xf numFmtId="0" fontId="13" fillId="0" borderId="21" xfId="0" applyFont="1" applyFill="1" applyBorder="1" applyAlignment="1">
      <alignment horizontal="left" vertical="top" wrapText="1"/>
    </xf>
    <xf numFmtId="0" fontId="0" fillId="0" borderId="78" xfId="0" applyFill="1" applyBorder="1" applyAlignment="1">
      <alignment horizontal="left" wrapText="1"/>
    </xf>
    <xf numFmtId="166" fontId="4" fillId="0" borderId="78" xfId="0" applyNumberFormat="1" applyFont="1" applyFill="1" applyBorder="1" applyAlignment="1">
      <alignment horizontal="right" vertical="top" shrinkToFit="1"/>
    </xf>
    <xf numFmtId="0" fontId="0" fillId="0" borderId="9" xfId="0" applyFill="1" applyBorder="1" applyAlignment="1">
      <alignment horizontal="left" wrapText="1"/>
    </xf>
    <xf numFmtId="0" fontId="0" fillId="0" borderId="47" xfId="0" applyFill="1" applyBorder="1" applyAlignment="1">
      <alignment horizontal="left" wrapText="1"/>
    </xf>
    <xf numFmtId="0" fontId="0" fillId="0" borderId="45" xfId="0" applyFill="1" applyBorder="1" applyAlignment="1">
      <alignment horizontal="left" wrapText="1"/>
    </xf>
    <xf numFmtId="166" fontId="4" fillId="0" borderId="79" xfId="0" applyNumberFormat="1" applyFont="1" applyFill="1" applyBorder="1" applyAlignment="1">
      <alignment horizontal="right" vertical="top" shrinkToFit="1"/>
    </xf>
    <xf numFmtId="165" fontId="10" fillId="0" borderId="1" xfId="0" applyNumberFormat="1" applyFont="1" applyFill="1" applyBorder="1" applyAlignment="1">
      <alignment horizontal="right" vertical="top" shrinkToFit="1"/>
    </xf>
    <xf numFmtId="165" fontId="10" fillId="0" borderId="5" xfId="0" applyNumberFormat="1" applyFont="1" applyFill="1" applyBorder="1" applyAlignment="1">
      <alignment horizontal="right" vertical="top" shrinkToFit="1"/>
    </xf>
    <xf numFmtId="164" fontId="10" fillId="0" borderId="1" xfId="0" applyNumberFormat="1" applyFont="1" applyFill="1" applyBorder="1" applyAlignment="1">
      <alignment horizontal="right" vertical="top" shrinkToFit="1"/>
    </xf>
    <xf numFmtId="165" fontId="10" fillId="0" borderId="4" xfId="0" applyNumberFormat="1" applyFont="1" applyFill="1" applyBorder="1" applyAlignment="1">
      <alignment horizontal="right" vertical="top" shrinkToFit="1"/>
    </xf>
    <xf numFmtId="164" fontId="10" fillId="0" borderId="4" xfId="0" applyNumberFormat="1" applyFont="1" applyFill="1" applyBorder="1" applyAlignment="1">
      <alignment horizontal="right" vertical="top" shrinkToFit="1"/>
    </xf>
    <xf numFmtId="165" fontId="10" fillId="0" borderId="2" xfId="0" applyNumberFormat="1" applyFont="1" applyFill="1" applyBorder="1" applyAlignment="1">
      <alignment horizontal="right" vertical="top" shrinkToFit="1"/>
    </xf>
    <xf numFmtId="166" fontId="10" fillId="0" borderId="79" xfId="0" applyNumberFormat="1" applyFont="1" applyFill="1" applyBorder="1" applyAlignment="1">
      <alignment horizontal="right" vertical="top" shrinkToFit="1"/>
    </xf>
    <xf numFmtId="165" fontId="10" fillId="0" borderId="52" xfId="0" applyNumberFormat="1" applyFont="1" applyFill="1" applyBorder="1" applyAlignment="1">
      <alignment horizontal="right" vertical="top" shrinkToFit="1"/>
    </xf>
    <xf numFmtId="164" fontId="10" fillId="0" borderId="52" xfId="0" applyNumberFormat="1" applyFont="1" applyFill="1" applyBorder="1" applyAlignment="1">
      <alignment horizontal="right" vertical="top" shrinkToFit="1"/>
    </xf>
    <xf numFmtId="0" fontId="0" fillId="0" borderId="17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 indent="6"/>
    </xf>
    <xf numFmtId="0" fontId="0" fillId="0" borderId="25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 vertical="top" shrinkToFit="1"/>
    </xf>
    <xf numFmtId="164" fontId="4" fillId="0" borderId="3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/>
    </xf>
    <xf numFmtId="165" fontId="6" fillId="2" borderId="25" xfId="0" applyNumberFormat="1" applyFont="1" applyFill="1" applyBorder="1" applyAlignment="1">
      <alignment horizontal="right" vertical="top" shrinkToFit="1"/>
    </xf>
    <xf numFmtId="165" fontId="6" fillId="2" borderId="22" xfId="0" applyNumberFormat="1" applyFont="1" applyFill="1" applyBorder="1" applyAlignment="1">
      <alignment horizontal="right" vertical="top" shrinkToFit="1"/>
    </xf>
    <xf numFmtId="165" fontId="4" fillId="0" borderId="80" xfId="0" applyNumberFormat="1" applyFont="1" applyFill="1" applyBorder="1" applyAlignment="1">
      <alignment horizontal="right" vertical="top" shrinkToFit="1"/>
    </xf>
    <xf numFmtId="165" fontId="8" fillId="3" borderId="25" xfId="0" applyNumberFormat="1" applyFont="1" applyFill="1" applyBorder="1" applyAlignment="1">
      <alignment horizontal="right" vertical="top" shrinkToFit="1"/>
    </xf>
    <xf numFmtId="164" fontId="4" fillId="0" borderId="80" xfId="0" applyNumberFormat="1" applyFont="1" applyFill="1" applyBorder="1" applyAlignment="1">
      <alignment horizontal="right" vertical="top" shrinkToFit="1"/>
    </xf>
    <xf numFmtId="164" fontId="6" fillId="2" borderId="22" xfId="0" applyNumberFormat="1" applyFont="1" applyFill="1" applyBorder="1" applyAlignment="1">
      <alignment horizontal="right" vertical="top" shrinkToFit="1"/>
    </xf>
    <xf numFmtId="165" fontId="8" fillId="3" borderId="22" xfId="0" applyNumberFormat="1" applyFont="1" applyFill="1" applyBorder="1" applyAlignment="1">
      <alignment horizontal="right" vertical="top" shrinkToFit="1"/>
    </xf>
    <xf numFmtId="165" fontId="8" fillId="4" borderId="22" xfId="0" applyNumberFormat="1" applyFont="1" applyFill="1" applyBorder="1" applyAlignment="1">
      <alignment horizontal="right" vertical="top" shrinkToFit="1"/>
    </xf>
    <xf numFmtId="165" fontId="6" fillId="5" borderId="22" xfId="0" applyNumberFormat="1" applyFont="1" applyFill="1" applyBorder="1" applyAlignment="1">
      <alignment horizontal="right" vertical="top" shrinkToFit="1"/>
    </xf>
    <xf numFmtId="166" fontId="14" fillId="0" borderId="3" xfId="0" applyNumberFormat="1" applyFont="1" applyFill="1" applyBorder="1" applyAlignment="1">
      <alignment horizontal="right" vertical="top" shrinkToFit="1"/>
    </xf>
    <xf numFmtId="0" fontId="0" fillId="0" borderId="80" xfId="0" applyFill="1" applyBorder="1" applyAlignment="1">
      <alignment horizontal="left" wrapText="1"/>
    </xf>
    <xf numFmtId="166" fontId="4" fillId="0" borderId="25" xfId="0" applyNumberFormat="1" applyFont="1" applyFill="1" applyBorder="1" applyAlignment="1">
      <alignment horizontal="right" vertical="top" shrinkToFit="1"/>
    </xf>
    <xf numFmtId="0" fontId="16" fillId="0" borderId="2" xfId="0" applyFont="1" applyFill="1" applyBorder="1" applyAlignment="1">
      <alignment horizontal="left" vertical="top" wrapText="1" indent="6"/>
    </xf>
    <xf numFmtId="0" fontId="16" fillId="0" borderId="3" xfId="0" applyFont="1" applyFill="1" applyBorder="1" applyAlignment="1">
      <alignment horizontal="center" vertical="center" wrapText="1"/>
    </xf>
    <xf numFmtId="164" fontId="17" fillId="0" borderId="3" xfId="0" applyNumberFormat="1" applyFont="1" applyFill="1" applyBorder="1" applyAlignment="1">
      <alignment horizontal="right" vertical="top" shrinkToFit="1"/>
    </xf>
    <xf numFmtId="165" fontId="17" fillId="0" borderId="3" xfId="0" applyNumberFormat="1" applyFont="1" applyFill="1" applyBorder="1" applyAlignment="1">
      <alignment horizontal="right" vertical="top" shrinkToFi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164" fontId="17" fillId="0" borderId="10" xfId="0" applyNumberFormat="1" applyFont="1" applyFill="1" applyBorder="1" applyAlignment="1">
      <alignment horizontal="right" vertical="top" shrinkToFit="1"/>
    </xf>
    <xf numFmtId="165" fontId="19" fillId="2" borderId="22" xfId="0" applyNumberFormat="1" applyFont="1" applyFill="1" applyBorder="1" applyAlignment="1">
      <alignment horizontal="right" vertical="top" shrinkToFit="1"/>
    </xf>
    <xf numFmtId="0" fontId="18" fillId="0" borderId="13" xfId="0" applyFont="1" applyFill="1" applyBorder="1" applyAlignment="1">
      <alignment horizontal="left" wrapText="1"/>
    </xf>
    <xf numFmtId="165" fontId="17" fillId="0" borderId="10" xfId="0" applyNumberFormat="1" applyFont="1" applyFill="1" applyBorder="1" applyAlignment="1">
      <alignment horizontal="right" vertical="top" shrinkToFit="1"/>
    </xf>
    <xf numFmtId="165" fontId="19" fillId="2" borderId="25" xfId="0" applyNumberFormat="1" applyFont="1" applyFill="1" applyBorder="1" applyAlignment="1">
      <alignment horizontal="right" vertical="top" shrinkToFit="1"/>
    </xf>
    <xf numFmtId="165" fontId="17" fillId="0" borderId="80" xfId="0" applyNumberFormat="1" applyFont="1" applyFill="1" applyBorder="1" applyAlignment="1">
      <alignment horizontal="right" vertical="top" shrinkToFit="1"/>
    </xf>
    <xf numFmtId="165" fontId="20" fillId="3" borderId="25" xfId="0" applyNumberFormat="1" applyFont="1" applyFill="1" applyBorder="1" applyAlignment="1">
      <alignment horizontal="right" vertical="top" shrinkToFit="1"/>
    </xf>
    <xf numFmtId="0" fontId="18" fillId="0" borderId="0" xfId="0" applyFont="1" applyFill="1" applyBorder="1" applyAlignment="1">
      <alignment horizontal="left" vertical="center" wrapText="1"/>
    </xf>
    <xf numFmtId="164" fontId="17" fillId="0" borderId="80" xfId="0" applyNumberFormat="1" applyFont="1" applyFill="1" applyBorder="1" applyAlignment="1">
      <alignment horizontal="right" vertical="top" shrinkToFit="1"/>
    </xf>
    <xf numFmtId="164" fontId="19" fillId="2" borderId="25" xfId="0" applyNumberFormat="1" applyFont="1" applyFill="1" applyBorder="1" applyAlignment="1">
      <alignment horizontal="right" vertical="top" shrinkToFit="1"/>
    </xf>
    <xf numFmtId="164" fontId="19" fillId="2" borderId="22" xfId="0" applyNumberFormat="1" applyFont="1" applyFill="1" applyBorder="1" applyAlignment="1">
      <alignment horizontal="right" vertical="top" shrinkToFit="1"/>
    </xf>
    <xf numFmtId="164" fontId="20" fillId="3" borderId="25" xfId="0" applyNumberFormat="1" applyFont="1" applyFill="1" applyBorder="1" applyAlignment="1">
      <alignment horizontal="right" vertical="top" shrinkToFit="1"/>
    </xf>
    <xf numFmtId="165" fontId="20" fillId="3" borderId="22" xfId="0" applyNumberFormat="1" applyFont="1" applyFill="1" applyBorder="1" applyAlignment="1">
      <alignment horizontal="right" vertical="top" shrinkToFit="1"/>
    </xf>
    <xf numFmtId="165" fontId="20" fillId="4" borderId="22" xfId="0" applyNumberFormat="1" applyFont="1" applyFill="1" applyBorder="1" applyAlignment="1">
      <alignment horizontal="right" vertical="top" shrinkToFit="1"/>
    </xf>
    <xf numFmtId="166" fontId="17" fillId="0" borderId="3" xfId="0" applyNumberFormat="1" applyFont="1" applyFill="1" applyBorder="1" applyAlignment="1">
      <alignment horizontal="right" vertical="top" shrinkToFit="1"/>
    </xf>
    <xf numFmtId="0" fontId="18" fillId="0" borderId="10" xfId="0" applyFont="1" applyFill="1" applyBorder="1" applyAlignment="1">
      <alignment horizontal="left" wrapText="1"/>
    </xf>
    <xf numFmtId="166" fontId="17" fillId="0" borderId="10" xfId="0" applyNumberFormat="1" applyFont="1" applyFill="1" applyBorder="1" applyAlignment="1">
      <alignment horizontal="right" vertical="top" shrinkToFit="1"/>
    </xf>
    <xf numFmtId="166" fontId="21" fillId="0" borderId="13" xfId="0" applyNumberFormat="1" applyFont="1" applyFill="1" applyBorder="1" applyAlignment="1">
      <alignment horizontal="right" vertical="top" shrinkToFit="1"/>
    </xf>
    <xf numFmtId="0" fontId="16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6" fillId="0" borderId="3" xfId="0" applyFont="1" applyFill="1" applyBorder="1" applyAlignment="1">
      <alignment horizontal="center" vertical="top" wrapText="1"/>
    </xf>
    <xf numFmtId="165" fontId="22" fillId="2" borderId="25" xfId="0" applyNumberFormat="1" applyFont="1" applyFill="1" applyBorder="1" applyAlignment="1">
      <alignment horizontal="right" vertical="top" shrinkToFit="1"/>
    </xf>
    <xf numFmtId="164" fontId="10" fillId="0" borderId="3" xfId="0" applyNumberFormat="1" applyFont="1" applyFill="1" applyBorder="1" applyAlignment="1">
      <alignment horizontal="right" vertical="top" shrinkToFit="1"/>
    </xf>
    <xf numFmtId="165" fontId="10" fillId="0" borderId="10" xfId="0" applyNumberFormat="1" applyFont="1" applyFill="1" applyBorder="1" applyAlignment="1">
      <alignment horizontal="right" vertical="top" shrinkToFit="1"/>
    </xf>
    <xf numFmtId="165" fontId="10" fillId="0" borderId="3" xfId="0" applyNumberFormat="1" applyFont="1" applyFill="1" applyBorder="1" applyAlignment="1">
      <alignment horizontal="right" vertical="top" shrinkToFit="1"/>
    </xf>
    <xf numFmtId="164" fontId="10" fillId="0" borderId="10" xfId="0" applyNumberFormat="1" applyFont="1" applyFill="1" applyBorder="1" applyAlignment="1">
      <alignment horizontal="right" vertical="top" shrinkToFit="1"/>
    </xf>
    <xf numFmtId="165" fontId="22" fillId="2" borderId="22" xfId="0" applyNumberFormat="1" applyFont="1" applyFill="1" applyBorder="1" applyAlignment="1">
      <alignment horizontal="right" vertical="top" shrinkToFit="1"/>
    </xf>
    <xf numFmtId="164" fontId="10" fillId="0" borderId="80" xfId="0" applyNumberFormat="1" applyFont="1" applyFill="1" applyBorder="1" applyAlignment="1">
      <alignment horizontal="right" vertical="top" shrinkToFit="1"/>
    </xf>
    <xf numFmtId="164" fontId="22" fillId="2" borderId="25" xfId="0" applyNumberFormat="1" applyFont="1" applyFill="1" applyBorder="1" applyAlignment="1">
      <alignment horizontal="right" vertical="top" shrinkToFit="1"/>
    </xf>
    <xf numFmtId="164" fontId="22" fillId="2" borderId="22" xfId="0" applyNumberFormat="1" applyFont="1" applyFill="1" applyBorder="1" applyAlignment="1">
      <alignment horizontal="right" vertical="top" shrinkToFit="1"/>
    </xf>
    <xf numFmtId="164" fontId="23" fillId="3" borderId="25" xfId="0" applyNumberFormat="1" applyFont="1" applyFill="1" applyBorder="1" applyAlignment="1">
      <alignment horizontal="right" vertical="top" shrinkToFit="1"/>
    </xf>
    <xf numFmtId="165" fontId="17" fillId="0" borderId="4" xfId="0" applyNumberFormat="1" applyFont="1" applyFill="1" applyBorder="1" applyAlignment="1">
      <alignment horizontal="right" vertical="top" shrinkToFit="1"/>
    </xf>
    <xf numFmtId="165" fontId="19" fillId="2" borderId="21" xfId="0" applyNumberFormat="1" applyFont="1" applyFill="1" applyBorder="1" applyAlignment="1">
      <alignment horizontal="right" vertical="top" shrinkToFit="1"/>
    </xf>
    <xf numFmtId="165" fontId="15" fillId="0" borderId="0" xfId="0" applyNumberFormat="1" applyFont="1" applyFill="1" applyBorder="1" applyAlignment="1">
      <alignment horizontal="left" vertical="top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6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top" wrapText="1" indent="23"/>
    </xf>
    <xf numFmtId="0" fontId="5" fillId="2" borderId="17" xfId="0" applyFont="1" applyFill="1" applyBorder="1" applyAlignment="1">
      <alignment horizontal="left" vertical="top" wrapText="1" indent="23"/>
    </xf>
    <xf numFmtId="0" fontId="5" fillId="2" borderId="18" xfId="0" applyFont="1" applyFill="1" applyBorder="1" applyAlignment="1">
      <alignment horizontal="left" vertical="top" wrapText="1" indent="23"/>
    </xf>
    <xf numFmtId="0" fontId="0" fillId="0" borderId="16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5" fillId="2" borderId="21" xfId="0" applyFont="1" applyFill="1" applyBorder="1" applyAlignment="1">
      <alignment horizontal="left" vertical="top" wrapText="1" indent="23"/>
    </xf>
    <xf numFmtId="0" fontId="5" fillId="2" borderId="22" xfId="0" applyFont="1" applyFill="1" applyBorder="1" applyAlignment="1">
      <alignment horizontal="left" vertical="top" wrapText="1" indent="23"/>
    </xf>
    <xf numFmtId="0" fontId="5" fillId="2" borderId="23" xfId="0" applyFont="1" applyFill="1" applyBorder="1" applyAlignment="1">
      <alignment horizontal="left" vertical="top" wrapText="1" indent="23"/>
    </xf>
    <xf numFmtId="0" fontId="7" fillId="3" borderId="16" xfId="0" applyFont="1" applyFill="1" applyBorder="1" applyAlignment="1">
      <alignment horizontal="left" vertical="top" wrapText="1" indent="25"/>
    </xf>
    <xf numFmtId="0" fontId="7" fillId="3" borderId="17" xfId="0" applyFont="1" applyFill="1" applyBorder="1" applyAlignment="1">
      <alignment horizontal="left" vertical="top" wrapText="1" indent="25"/>
    </xf>
    <xf numFmtId="0" fontId="7" fillId="3" borderId="18" xfId="0" applyFont="1" applyFill="1" applyBorder="1" applyAlignment="1">
      <alignment horizontal="left" vertical="top" wrapText="1" indent="25"/>
    </xf>
    <xf numFmtId="0" fontId="0" fillId="0" borderId="24" xfId="0" applyFill="1" applyBorder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top" wrapText="1" indent="24"/>
    </xf>
    <xf numFmtId="0" fontId="7" fillId="3" borderId="22" xfId="0" applyFont="1" applyFill="1" applyBorder="1" applyAlignment="1">
      <alignment horizontal="left" vertical="top" wrapText="1" indent="24"/>
    </xf>
    <xf numFmtId="0" fontId="7" fillId="3" borderId="23" xfId="0" applyFont="1" applyFill="1" applyBorder="1" applyAlignment="1">
      <alignment horizontal="left" vertical="top" wrapText="1" indent="24"/>
    </xf>
    <xf numFmtId="0" fontId="7" fillId="4" borderId="21" xfId="0" applyFont="1" applyFill="1" applyBorder="1" applyAlignment="1">
      <alignment horizontal="left" vertical="top" wrapText="1" indent="18"/>
    </xf>
    <xf numFmtId="0" fontId="7" fillId="4" borderId="22" xfId="0" applyFont="1" applyFill="1" applyBorder="1" applyAlignment="1">
      <alignment horizontal="left" vertical="top" wrapText="1" indent="18"/>
    </xf>
    <xf numFmtId="0" fontId="7" fillId="4" borderId="23" xfId="0" applyFont="1" applyFill="1" applyBorder="1" applyAlignment="1">
      <alignment horizontal="left" vertical="top" wrapText="1" indent="18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164" fontId="4" fillId="0" borderId="2" xfId="0" applyNumberFormat="1" applyFont="1" applyFill="1" applyBorder="1" applyAlignment="1">
      <alignment horizontal="right" vertical="top" shrinkToFit="1"/>
    </xf>
    <xf numFmtId="0" fontId="0" fillId="0" borderId="38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3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38" xfId="0" applyFill="1" applyBorder="1" applyAlignment="1">
      <alignment horizontal="left" vertical="center" wrapText="1"/>
    </xf>
    <xf numFmtId="0" fontId="0" fillId="0" borderId="39" xfId="0" applyFill="1" applyBorder="1" applyAlignment="1">
      <alignment horizontal="left" wrapText="1"/>
    </xf>
    <xf numFmtId="0" fontId="15" fillId="0" borderId="39" xfId="0" applyFont="1" applyFill="1" applyBorder="1" applyAlignment="1">
      <alignment horizontal="center" vertical="top"/>
    </xf>
    <xf numFmtId="0" fontId="15" fillId="0" borderId="13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 wrapText="1" indent="6"/>
    </xf>
    <xf numFmtId="0" fontId="1" fillId="0" borderId="3" xfId="0" applyFont="1" applyFill="1" applyBorder="1" applyAlignment="1">
      <alignment horizontal="left" vertical="top" wrapText="1" indent="6"/>
    </xf>
    <xf numFmtId="0" fontId="3" fillId="0" borderId="32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34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 vertical="top" shrinkToFit="1"/>
    </xf>
    <xf numFmtId="0" fontId="0" fillId="0" borderId="48" xfId="0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 wrapText="1"/>
    </xf>
    <xf numFmtId="0" fontId="0" fillId="0" borderId="37" xfId="0" applyFill="1" applyBorder="1" applyAlignment="1">
      <alignment horizontal="left" wrapText="1"/>
    </xf>
    <xf numFmtId="164" fontId="4" fillId="0" borderId="3" xfId="0" applyNumberFormat="1" applyFont="1" applyFill="1" applyBorder="1" applyAlignment="1">
      <alignment horizontal="right" vertical="top" shrinkToFit="1"/>
    </xf>
    <xf numFmtId="0" fontId="0" fillId="0" borderId="44" xfId="0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 wrapText="1" indent="22"/>
    </xf>
    <xf numFmtId="0" fontId="5" fillId="2" borderId="17" xfId="0" applyFont="1" applyFill="1" applyBorder="1" applyAlignment="1">
      <alignment horizontal="left" vertical="top" wrapText="1" indent="22"/>
    </xf>
    <xf numFmtId="0" fontId="5" fillId="2" borderId="18" xfId="0" applyFont="1" applyFill="1" applyBorder="1" applyAlignment="1">
      <alignment horizontal="left" vertical="top" wrapText="1" indent="22"/>
    </xf>
    <xf numFmtId="0" fontId="5" fillId="2" borderId="21" xfId="0" applyFont="1" applyFill="1" applyBorder="1" applyAlignment="1">
      <alignment horizontal="left" vertical="top" wrapText="1" indent="22"/>
    </xf>
    <xf numFmtId="0" fontId="5" fillId="2" borderId="22" xfId="0" applyFont="1" applyFill="1" applyBorder="1" applyAlignment="1">
      <alignment horizontal="left" vertical="top" wrapText="1" indent="22"/>
    </xf>
    <xf numFmtId="0" fontId="5" fillId="2" borderId="23" xfId="0" applyFont="1" applyFill="1" applyBorder="1" applyAlignment="1">
      <alignment horizontal="left" vertical="top" wrapText="1" indent="22"/>
    </xf>
    <xf numFmtId="0" fontId="13" fillId="4" borderId="21" xfId="0" applyFont="1" applyFill="1" applyBorder="1" applyAlignment="1">
      <alignment horizontal="left" vertical="top" wrapText="1" indent="18"/>
    </xf>
    <xf numFmtId="0" fontId="0" fillId="0" borderId="47" xfId="0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top"/>
    </xf>
    <xf numFmtId="0" fontId="0" fillId="0" borderId="50" xfId="0" applyFill="1" applyBorder="1" applyAlignment="1">
      <alignment horizontal="left" vertical="top"/>
    </xf>
    <xf numFmtId="0" fontId="0" fillId="0" borderId="4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 wrapText="1"/>
    </xf>
    <xf numFmtId="0" fontId="0" fillId="0" borderId="44" xfId="0" applyFill="1" applyBorder="1" applyAlignment="1">
      <alignment horizontal="center" vertical="top"/>
    </xf>
    <xf numFmtId="0" fontId="0" fillId="0" borderId="65" xfId="0" applyFill="1" applyBorder="1" applyAlignment="1">
      <alignment horizontal="left" wrapText="1"/>
    </xf>
    <xf numFmtId="0" fontId="0" fillId="0" borderId="17" xfId="0" applyFill="1" applyBorder="1" applyAlignment="1">
      <alignment horizontal="left" vertical="top"/>
    </xf>
    <xf numFmtId="0" fontId="0" fillId="0" borderId="25" xfId="0" applyFill="1" applyBorder="1" applyAlignment="1">
      <alignment horizontal="left" vertical="top"/>
    </xf>
    <xf numFmtId="0" fontId="15" fillId="0" borderId="49" xfId="0" applyFont="1" applyFill="1" applyBorder="1" applyAlignment="1">
      <alignment horizontal="center" vertical="top"/>
    </xf>
    <xf numFmtId="0" fontId="0" fillId="0" borderId="47" xfId="0" applyFill="1" applyBorder="1" applyAlignment="1">
      <alignment horizontal="left" vertical="top"/>
    </xf>
    <xf numFmtId="164" fontId="4" fillId="0" borderId="43" xfId="0" applyNumberFormat="1" applyFont="1" applyFill="1" applyBorder="1" applyAlignment="1">
      <alignment horizontal="right" vertical="top"/>
    </xf>
    <xf numFmtId="0" fontId="0" fillId="0" borderId="75" xfId="0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showWhiteSpace="0" topLeftCell="A43" zoomScaleNormal="100" workbookViewId="0">
      <selection activeCell="H69" sqref="H69"/>
    </sheetView>
  </sheetViews>
  <sheetFormatPr defaultRowHeight="12.75" x14ac:dyDescent="0.2"/>
  <cols>
    <col min="1" max="1" width="9.83203125" customWidth="1"/>
    <col min="2" max="2" width="9.33203125" customWidth="1"/>
    <col min="3" max="3" width="63.5" customWidth="1"/>
    <col min="4" max="4" width="17.83203125" customWidth="1"/>
    <col min="5" max="6" width="16.5" customWidth="1"/>
    <col min="7" max="8" width="16.5" style="230" customWidth="1"/>
    <col min="9" max="9" width="13.5" customWidth="1"/>
    <col min="10" max="10" width="17.33203125" customWidth="1"/>
    <col min="11" max="11" width="16.1640625" customWidth="1"/>
    <col min="12" max="12" width="13.6640625" customWidth="1"/>
    <col min="13" max="13" width="16.33203125" customWidth="1"/>
    <col min="14" max="14" width="15.6640625" customWidth="1"/>
    <col min="15" max="15" width="9.33203125" customWidth="1"/>
  </cols>
  <sheetData>
    <row r="1" spans="1:14" ht="17.100000000000001" customHeight="1" x14ac:dyDescent="0.2">
      <c r="A1" s="245" t="s">
        <v>362</v>
      </c>
      <c r="B1" s="246"/>
      <c r="C1" s="247"/>
      <c r="D1" s="248" t="s">
        <v>364</v>
      </c>
      <c r="E1" s="249"/>
      <c r="F1" s="249"/>
      <c r="G1" s="205"/>
      <c r="H1" s="205"/>
      <c r="I1" s="292" t="s">
        <v>365</v>
      </c>
      <c r="J1" s="293"/>
      <c r="K1" s="294"/>
      <c r="L1" s="290" t="s">
        <v>366</v>
      </c>
      <c r="M1" s="291"/>
      <c r="N1" s="291"/>
    </row>
    <row r="2" spans="1:14" ht="50.85" customHeight="1" x14ac:dyDescent="0.2">
      <c r="A2" s="1" t="s">
        <v>0</v>
      </c>
      <c r="B2" s="1" t="s">
        <v>1</v>
      </c>
      <c r="C2" s="2" t="s">
        <v>2</v>
      </c>
      <c r="D2" s="36" t="s">
        <v>375</v>
      </c>
      <c r="E2" s="3" t="s">
        <v>3</v>
      </c>
      <c r="F2" s="60" t="s">
        <v>4</v>
      </c>
      <c r="G2" s="231" t="s">
        <v>374</v>
      </c>
      <c r="H2" s="206" t="s">
        <v>373</v>
      </c>
      <c r="I2" s="119" t="s">
        <v>354</v>
      </c>
      <c r="J2" s="3" t="s">
        <v>3</v>
      </c>
      <c r="K2" s="62" t="s">
        <v>4</v>
      </c>
      <c r="L2" s="119" t="s">
        <v>355</v>
      </c>
      <c r="M2" s="134" t="s">
        <v>3</v>
      </c>
      <c r="N2" s="4" t="s">
        <v>4</v>
      </c>
    </row>
    <row r="3" spans="1:14" ht="14.25" customHeight="1" x14ac:dyDescent="0.2">
      <c r="A3" s="5" t="s">
        <v>5</v>
      </c>
      <c r="B3" s="6"/>
      <c r="C3" s="7" t="s">
        <v>6</v>
      </c>
      <c r="D3" s="8">
        <v>0</v>
      </c>
      <c r="E3" s="9">
        <v>12000</v>
      </c>
      <c r="F3" s="58">
        <v>0</v>
      </c>
      <c r="G3" s="207"/>
      <c r="H3" s="208">
        <v>156541.91</v>
      </c>
      <c r="I3" s="63"/>
      <c r="J3" s="9">
        <v>195000</v>
      </c>
      <c r="K3" s="76"/>
      <c r="L3" s="92"/>
      <c r="M3" s="76">
        <v>220000</v>
      </c>
      <c r="N3" s="90"/>
    </row>
    <row r="4" spans="1:14" ht="14.25" customHeight="1" x14ac:dyDescent="0.2">
      <c r="A4" s="5"/>
      <c r="B4" s="6"/>
      <c r="C4" s="7" t="s">
        <v>7</v>
      </c>
      <c r="D4" s="8">
        <v>0</v>
      </c>
      <c r="E4" s="8">
        <v>0</v>
      </c>
      <c r="F4" s="65">
        <f>F67</f>
        <v>0</v>
      </c>
      <c r="G4" s="208"/>
      <c r="H4" s="208"/>
      <c r="I4" s="75"/>
      <c r="J4" s="9"/>
      <c r="K4" s="76">
        <f>K67</f>
        <v>0</v>
      </c>
      <c r="L4" s="92"/>
      <c r="M4" s="9"/>
      <c r="N4" s="76">
        <f>N67</f>
        <v>0</v>
      </c>
    </row>
    <row r="5" spans="1:14" ht="14.25" customHeight="1" x14ac:dyDescent="0.2">
      <c r="A5" s="5" t="s">
        <v>8</v>
      </c>
      <c r="B5" s="6"/>
      <c r="C5" s="10" t="s">
        <v>9</v>
      </c>
      <c r="D5" s="250"/>
      <c r="E5" s="251"/>
      <c r="F5" s="252"/>
      <c r="G5" s="209"/>
      <c r="H5" s="209"/>
      <c r="I5" s="288"/>
      <c r="J5" s="283"/>
      <c r="K5" s="284"/>
      <c r="L5" s="282"/>
      <c r="M5" s="283"/>
      <c r="N5" s="284"/>
    </row>
    <row r="6" spans="1:14" ht="14.25" customHeight="1" x14ac:dyDescent="0.2">
      <c r="A6" s="5" t="s">
        <v>10</v>
      </c>
      <c r="B6" s="6"/>
      <c r="C6" s="10" t="s">
        <v>11</v>
      </c>
      <c r="D6" s="253"/>
      <c r="E6" s="254"/>
      <c r="F6" s="255"/>
      <c r="G6" s="210"/>
      <c r="H6" s="210"/>
      <c r="I6" s="285"/>
      <c r="J6" s="286"/>
      <c r="K6" s="287"/>
      <c r="L6" s="285"/>
      <c r="M6" s="286"/>
      <c r="N6" s="287"/>
    </row>
    <row r="7" spans="1:14" ht="14.25" customHeight="1" x14ac:dyDescent="0.2">
      <c r="A7" s="5" t="s">
        <v>12</v>
      </c>
      <c r="B7" s="6"/>
      <c r="C7" s="37" t="s">
        <v>367</v>
      </c>
      <c r="D7" s="9">
        <v>133532.51</v>
      </c>
      <c r="E7" s="9">
        <v>862886.52</v>
      </c>
      <c r="F7" s="65">
        <f>E7+D7</f>
        <v>996419.03</v>
      </c>
      <c r="G7" s="208">
        <v>129988.45</v>
      </c>
      <c r="H7" s="208">
        <f>E7+G7</f>
        <v>992874.97</v>
      </c>
      <c r="I7" s="75">
        <v>0</v>
      </c>
      <c r="J7" s="9">
        <v>877000</v>
      </c>
      <c r="K7" s="76">
        <f t="shared" ref="K7:K11" si="0">J7</f>
        <v>877000</v>
      </c>
      <c r="L7" s="75">
        <v>0</v>
      </c>
      <c r="M7" s="135">
        <v>892456</v>
      </c>
      <c r="N7" s="135">
        <f t="shared" ref="N7:N11" si="1">M7</f>
        <v>892456</v>
      </c>
    </row>
    <row r="8" spans="1:14" ht="14.25" customHeight="1" x14ac:dyDescent="0.2">
      <c r="A8" s="5" t="s">
        <v>13</v>
      </c>
      <c r="B8" s="6"/>
      <c r="C8" s="11" t="s">
        <v>14</v>
      </c>
      <c r="D8" s="8">
        <v>0</v>
      </c>
      <c r="E8" s="9">
        <f>50*141.48</f>
        <v>7073.9999999999991</v>
      </c>
      <c r="F8" s="65">
        <f>E8</f>
        <v>7073.9999999999991</v>
      </c>
      <c r="G8" s="208"/>
      <c r="H8" s="235"/>
      <c r="I8" s="75">
        <v>0</v>
      </c>
      <c r="J8" s="9">
        <f t="shared" ref="J8:J11" si="2">E8</f>
        <v>7073.9999999999991</v>
      </c>
      <c r="K8" s="76">
        <f t="shared" si="0"/>
        <v>7073.9999999999991</v>
      </c>
      <c r="L8" s="75">
        <v>0</v>
      </c>
      <c r="M8" s="70">
        <f>J8</f>
        <v>7073.9999999999991</v>
      </c>
      <c r="N8" s="135">
        <f t="shared" si="1"/>
        <v>7073.9999999999991</v>
      </c>
    </row>
    <row r="9" spans="1:14" ht="14.1" customHeight="1" x14ac:dyDescent="0.2">
      <c r="A9" s="5" t="s">
        <v>15</v>
      </c>
      <c r="B9" s="6"/>
      <c r="C9" s="11" t="s">
        <v>16</v>
      </c>
      <c r="D9" s="8">
        <v>0</v>
      </c>
      <c r="E9" s="9">
        <f>10*141.48</f>
        <v>1414.8</v>
      </c>
      <c r="F9" s="65">
        <f>D9+E9</f>
        <v>1414.8</v>
      </c>
      <c r="G9" s="208"/>
      <c r="H9" s="235">
        <v>0</v>
      </c>
      <c r="I9" s="75">
        <v>0</v>
      </c>
      <c r="J9" s="9">
        <f t="shared" si="2"/>
        <v>1414.8</v>
      </c>
      <c r="K9" s="76">
        <f t="shared" si="0"/>
        <v>1414.8</v>
      </c>
      <c r="L9" s="75">
        <v>0</v>
      </c>
      <c r="M9" s="70">
        <f>J9</f>
        <v>1414.8</v>
      </c>
      <c r="N9" s="135">
        <f t="shared" si="1"/>
        <v>1414.8</v>
      </c>
    </row>
    <row r="10" spans="1:14" ht="14.25" customHeight="1" x14ac:dyDescent="0.2">
      <c r="A10" s="5" t="s">
        <v>17</v>
      </c>
      <c r="B10" s="6"/>
      <c r="C10" s="11" t="s">
        <v>18</v>
      </c>
      <c r="D10" s="8">
        <v>0</v>
      </c>
      <c r="E10" s="8">
        <f>2.58*60</f>
        <v>154.80000000000001</v>
      </c>
      <c r="F10" s="58">
        <f>D10+E10</f>
        <v>154.80000000000001</v>
      </c>
      <c r="G10" s="207"/>
      <c r="H10" s="233">
        <v>0</v>
      </c>
      <c r="I10" s="63">
        <v>0</v>
      </c>
      <c r="J10" s="9">
        <f t="shared" si="2"/>
        <v>154.80000000000001</v>
      </c>
      <c r="K10" s="76">
        <f t="shared" si="0"/>
        <v>154.80000000000001</v>
      </c>
      <c r="L10" s="75">
        <v>0</v>
      </c>
      <c r="M10" s="53">
        <v>0</v>
      </c>
      <c r="N10" s="135">
        <f t="shared" si="1"/>
        <v>0</v>
      </c>
    </row>
    <row r="11" spans="1:14" ht="14.25" customHeight="1" x14ac:dyDescent="0.2">
      <c r="A11" s="12" t="s">
        <v>19</v>
      </c>
      <c r="B11" s="13"/>
      <c r="C11" s="11" t="s">
        <v>20</v>
      </c>
      <c r="D11" s="14">
        <v>0</v>
      </c>
      <c r="E11" s="14">
        <f>6*141.28</f>
        <v>847.68000000000006</v>
      </c>
      <c r="F11" s="68">
        <f>D11+E11</f>
        <v>847.68000000000006</v>
      </c>
      <c r="G11" s="211"/>
      <c r="H11" s="236">
        <v>0</v>
      </c>
      <c r="I11" s="100">
        <v>0</v>
      </c>
      <c r="J11" s="9">
        <f t="shared" si="2"/>
        <v>847.68000000000006</v>
      </c>
      <c r="K11" s="76">
        <f t="shared" si="0"/>
        <v>847.68000000000006</v>
      </c>
      <c r="L11" s="75">
        <v>0</v>
      </c>
      <c r="M11" s="70">
        <f>J11</f>
        <v>847.68000000000006</v>
      </c>
      <c r="N11" s="135">
        <f t="shared" si="1"/>
        <v>847.68000000000006</v>
      </c>
    </row>
    <row r="12" spans="1:14" ht="17.100000000000001" customHeight="1" x14ac:dyDescent="0.2">
      <c r="A12" s="256" t="s">
        <v>21</v>
      </c>
      <c r="B12" s="257"/>
      <c r="C12" s="258"/>
      <c r="D12" s="15">
        <f t="shared" ref="D12:M12" si="3">SUM(D7:D11)</f>
        <v>133532.51</v>
      </c>
      <c r="E12" s="15">
        <f t="shared" si="3"/>
        <v>872377.80000000016</v>
      </c>
      <c r="F12" s="67">
        <f>SUM(F7:F11)</f>
        <v>1005910.3100000002</v>
      </c>
      <c r="G12" s="212"/>
      <c r="H12" s="212">
        <f>SUM(H7:H11)+E8+E9+E10+E11</f>
        <v>1002366.2500000001</v>
      </c>
      <c r="I12" s="87">
        <f t="shared" si="3"/>
        <v>0</v>
      </c>
      <c r="J12" s="16">
        <f t="shared" si="3"/>
        <v>886491.28000000014</v>
      </c>
      <c r="K12" s="88">
        <f>SUM(K7:K11)</f>
        <v>886491.28000000014</v>
      </c>
      <c r="L12" s="103">
        <f t="shared" si="3"/>
        <v>0</v>
      </c>
      <c r="M12" s="72">
        <f t="shared" si="3"/>
        <v>901792.4800000001</v>
      </c>
      <c r="N12" s="16">
        <f>SUM(N7:N11)</f>
        <v>901792.4800000001</v>
      </c>
    </row>
    <row r="13" spans="1:14" ht="14.45" customHeight="1" x14ac:dyDescent="0.2">
      <c r="A13" s="5" t="s">
        <v>22</v>
      </c>
      <c r="B13" s="6"/>
      <c r="C13" s="10" t="s">
        <v>23</v>
      </c>
      <c r="D13" s="259"/>
      <c r="E13" s="260"/>
      <c r="F13" s="261"/>
      <c r="G13" s="213"/>
      <c r="H13" s="213"/>
      <c r="I13" s="289"/>
      <c r="J13" s="286"/>
      <c r="K13" s="287"/>
      <c r="L13" s="280"/>
      <c r="M13" s="278"/>
      <c r="N13" s="279"/>
    </row>
    <row r="14" spans="1:14" ht="14.1" customHeight="1" x14ac:dyDescent="0.2">
      <c r="A14" s="5" t="s">
        <v>24</v>
      </c>
      <c r="B14" s="6"/>
      <c r="C14" s="11" t="s">
        <v>25</v>
      </c>
      <c r="D14" s="8">
        <v>0</v>
      </c>
      <c r="E14" s="8">
        <v>0</v>
      </c>
      <c r="F14" s="58">
        <f>D14+E14</f>
        <v>0</v>
      </c>
      <c r="G14" s="207"/>
      <c r="H14" s="233">
        <v>0</v>
      </c>
      <c r="I14" s="63">
        <v>0</v>
      </c>
      <c r="J14" s="9">
        <v>0</v>
      </c>
      <c r="K14" s="76">
        <f>J14</f>
        <v>0</v>
      </c>
      <c r="L14" s="75">
        <v>0</v>
      </c>
      <c r="M14" s="53">
        <v>0</v>
      </c>
      <c r="N14" s="53">
        <f>M14</f>
        <v>0</v>
      </c>
    </row>
    <row r="15" spans="1:14" ht="14.25" customHeight="1" x14ac:dyDescent="0.2">
      <c r="A15" s="5" t="s">
        <v>26</v>
      </c>
      <c r="B15" s="6"/>
      <c r="C15" s="11" t="s">
        <v>27</v>
      </c>
      <c r="D15" s="8">
        <v>0</v>
      </c>
      <c r="E15" s="8">
        <v>0</v>
      </c>
      <c r="F15" s="58">
        <f>D15+E15</f>
        <v>0</v>
      </c>
      <c r="G15" s="207"/>
      <c r="H15" s="233">
        <v>0</v>
      </c>
      <c r="I15" s="63">
        <v>0</v>
      </c>
      <c r="J15" s="9">
        <v>0</v>
      </c>
      <c r="K15" s="76">
        <f>J15</f>
        <v>0</v>
      </c>
      <c r="L15" s="75">
        <v>0</v>
      </c>
      <c r="M15" s="53">
        <v>0</v>
      </c>
      <c r="N15" s="53">
        <f>M15</f>
        <v>0</v>
      </c>
    </row>
    <row r="16" spans="1:14" ht="14.25" customHeight="1" x14ac:dyDescent="0.2">
      <c r="A16" s="12" t="s">
        <v>28</v>
      </c>
      <c r="B16" s="13"/>
      <c r="C16" s="11" t="s">
        <v>29</v>
      </c>
      <c r="D16" s="14">
        <v>0</v>
      </c>
      <c r="E16" s="17">
        <v>1000</v>
      </c>
      <c r="F16" s="66">
        <f>D16+E16</f>
        <v>1000</v>
      </c>
      <c r="G16" s="214"/>
      <c r="H16" s="234">
        <v>0</v>
      </c>
      <c r="I16" s="96">
        <v>0</v>
      </c>
      <c r="J16" s="9">
        <v>1000</v>
      </c>
      <c r="K16" s="77">
        <f>J16</f>
        <v>1000</v>
      </c>
      <c r="L16" s="96">
        <v>0</v>
      </c>
      <c r="M16" s="71">
        <v>1000</v>
      </c>
      <c r="N16" s="71">
        <f>M16</f>
        <v>1000</v>
      </c>
    </row>
    <row r="17" spans="1:14" ht="17.100000000000001" customHeight="1" x14ac:dyDescent="0.2">
      <c r="A17" s="256" t="s">
        <v>30</v>
      </c>
      <c r="B17" s="257"/>
      <c r="C17" s="258"/>
      <c r="D17" s="18">
        <f t="shared" ref="D17:L17" si="4">SUM(D14:D16)</f>
        <v>0</v>
      </c>
      <c r="E17" s="15">
        <f>SUM(E14:E16)</f>
        <v>1000</v>
      </c>
      <c r="F17" s="67">
        <f>SUM(F14:F16)</f>
        <v>1000</v>
      </c>
      <c r="G17" s="215"/>
      <c r="H17" s="232">
        <f>E17</f>
        <v>1000</v>
      </c>
      <c r="I17" s="87">
        <f t="shared" si="4"/>
        <v>0</v>
      </c>
      <c r="J17" s="16">
        <f>SUM(J14:J16)</f>
        <v>1000</v>
      </c>
      <c r="K17" s="88">
        <f>SUM(K14:K16)</f>
        <v>1000</v>
      </c>
      <c r="L17" s="103">
        <f t="shared" si="4"/>
        <v>0</v>
      </c>
      <c r="M17" s="72">
        <f>SUM(M14:M16)</f>
        <v>1000</v>
      </c>
      <c r="N17" s="16">
        <f>SUM(N14:N16)</f>
        <v>1000</v>
      </c>
    </row>
    <row r="18" spans="1:14" ht="14.45" customHeight="1" x14ac:dyDescent="0.2">
      <c r="A18" s="5" t="s">
        <v>31</v>
      </c>
      <c r="B18" s="6"/>
      <c r="C18" s="10" t="s">
        <v>32</v>
      </c>
      <c r="D18" s="259"/>
      <c r="E18" s="260"/>
      <c r="F18" s="261"/>
      <c r="G18" s="213"/>
      <c r="H18" s="213"/>
      <c r="I18" s="277"/>
      <c r="J18" s="278"/>
      <c r="K18" s="279"/>
      <c r="L18" s="280"/>
      <c r="M18" s="278"/>
      <c r="N18" s="279"/>
    </row>
    <row r="19" spans="1:14" ht="14.1" customHeight="1" x14ac:dyDescent="0.2">
      <c r="A19" s="5" t="s">
        <v>33</v>
      </c>
      <c r="B19" s="6"/>
      <c r="C19" s="11" t="s">
        <v>34</v>
      </c>
      <c r="D19" s="8">
        <v>0</v>
      </c>
      <c r="E19" s="9">
        <v>2000</v>
      </c>
      <c r="F19" s="65">
        <f>D19+E19</f>
        <v>2000</v>
      </c>
      <c r="G19" s="208"/>
      <c r="H19" s="235">
        <v>0</v>
      </c>
      <c r="I19" s="75">
        <v>0</v>
      </c>
      <c r="J19" s="9">
        <v>2000</v>
      </c>
      <c r="K19" s="76">
        <f>J19</f>
        <v>2000</v>
      </c>
      <c r="L19" s="75">
        <v>0</v>
      </c>
      <c r="M19" s="70">
        <v>2000</v>
      </c>
      <c r="N19" s="70">
        <f>M19</f>
        <v>2000</v>
      </c>
    </row>
    <row r="20" spans="1:14" ht="14.25" customHeight="1" x14ac:dyDescent="0.2">
      <c r="A20" s="5" t="s">
        <v>35</v>
      </c>
      <c r="B20" s="6"/>
      <c r="C20" s="11" t="s">
        <v>36</v>
      </c>
      <c r="D20" s="8">
        <v>0</v>
      </c>
      <c r="E20" s="8">
        <v>0</v>
      </c>
      <c r="F20" s="58">
        <f>D20+E20</f>
        <v>0</v>
      </c>
      <c r="G20" s="207"/>
      <c r="H20" s="233">
        <v>0</v>
      </c>
      <c r="I20" s="63">
        <v>0</v>
      </c>
      <c r="J20" s="9">
        <v>0</v>
      </c>
      <c r="K20" s="76">
        <f>J20</f>
        <v>0</v>
      </c>
      <c r="L20" s="75">
        <v>0</v>
      </c>
      <c r="M20" s="53">
        <v>0</v>
      </c>
      <c r="N20" s="70">
        <f>M20</f>
        <v>0</v>
      </c>
    </row>
    <row r="21" spans="1:14" ht="14.25" customHeight="1" x14ac:dyDescent="0.2">
      <c r="A21" s="12" t="s">
        <v>37</v>
      </c>
      <c r="B21" s="13"/>
      <c r="C21" s="11" t="s">
        <v>38</v>
      </c>
      <c r="D21" s="14">
        <v>0</v>
      </c>
      <c r="E21" s="14">
        <v>500</v>
      </c>
      <c r="F21" s="68">
        <f>D21+E21</f>
        <v>500</v>
      </c>
      <c r="G21" s="211"/>
      <c r="H21" s="236">
        <v>0</v>
      </c>
      <c r="I21" s="100">
        <v>0</v>
      </c>
      <c r="J21" s="9">
        <v>500</v>
      </c>
      <c r="K21" s="77">
        <f>J21</f>
        <v>500</v>
      </c>
      <c r="L21" s="96">
        <v>0</v>
      </c>
      <c r="M21" s="73">
        <v>500</v>
      </c>
      <c r="N21" s="70">
        <f>M21</f>
        <v>500</v>
      </c>
    </row>
    <row r="22" spans="1:14" ht="17.100000000000001" customHeight="1" x14ac:dyDescent="0.2">
      <c r="A22" s="256" t="s">
        <v>39</v>
      </c>
      <c r="B22" s="257"/>
      <c r="C22" s="258"/>
      <c r="D22" s="18">
        <f t="shared" ref="D22:L22" si="5">SUM(D19:D21)</f>
        <v>0</v>
      </c>
      <c r="E22" s="15">
        <f>SUM(E19:E21)</f>
        <v>2500</v>
      </c>
      <c r="F22" s="67">
        <f>SUM(F19:F21)</f>
        <v>2500</v>
      </c>
      <c r="G22" s="212"/>
      <c r="H22" s="237">
        <f>E22</f>
        <v>2500</v>
      </c>
      <c r="I22" s="78">
        <f t="shared" si="5"/>
        <v>0</v>
      </c>
      <c r="J22" s="16">
        <f>SUM(J19:J21)</f>
        <v>2500</v>
      </c>
      <c r="K22" s="88">
        <f>SUM(K19:K21)</f>
        <v>2500</v>
      </c>
      <c r="L22" s="103">
        <f t="shared" si="5"/>
        <v>0</v>
      </c>
      <c r="M22" s="72">
        <f>SUM(M19:M21)</f>
        <v>2500</v>
      </c>
      <c r="N22" s="16">
        <f>SUM(N19:N21)</f>
        <v>2500</v>
      </c>
    </row>
    <row r="23" spans="1:14" ht="14.45" customHeight="1" x14ac:dyDescent="0.2">
      <c r="A23" s="5" t="s">
        <v>40</v>
      </c>
      <c r="B23" s="6"/>
      <c r="C23" s="10" t="s">
        <v>41</v>
      </c>
      <c r="D23" s="259"/>
      <c r="E23" s="260"/>
      <c r="F23" s="261"/>
      <c r="G23" s="213"/>
      <c r="H23" s="213"/>
      <c r="I23" s="56"/>
      <c r="J23" s="51"/>
      <c r="K23" s="53"/>
      <c r="L23" s="281"/>
      <c r="M23" s="278"/>
      <c r="N23" s="279"/>
    </row>
    <row r="24" spans="1:14" ht="14.1" customHeight="1" x14ac:dyDescent="0.2">
      <c r="A24" s="5" t="s">
        <v>42</v>
      </c>
      <c r="B24" s="6"/>
      <c r="C24" s="11" t="s">
        <v>43</v>
      </c>
      <c r="D24" s="8">
        <v>0</v>
      </c>
      <c r="E24" s="9">
        <v>2953.6</v>
      </c>
      <c r="F24" s="65">
        <f>D24+E24</f>
        <v>2953.6</v>
      </c>
      <c r="G24" s="208">
        <v>496.76</v>
      </c>
      <c r="H24" s="208">
        <f>E24+G24</f>
        <v>3450.3599999999997</v>
      </c>
      <c r="I24" s="75">
        <v>0</v>
      </c>
      <c r="J24" s="9">
        <v>3328</v>
      </c>
      <c r="K24" s="76">
        <f>J24</f>
        <v>3328</v>
      </c>
      <c r="L24" s="75">
        <v>0</v>
      </c>
      <c r="M24" s="70">
        <v>3380</v>
      </c>
      <c r="N24" s="70">
        <f>M24</f>
        <v>3380</v>
      </c>
    </row>
    <row r="25" spans="1:14" ht="14.25" customHeight="1" x14ac:dyDescent="0.2">
      <c r="A25" s="5" t="s">
        <v>44</v>
      </c>
      <c r="B25" s="6"/>
      <c r="C25" s="11" t="s">
        <v>45</v>
      </c>
      <c r="D25" s="8">
        <v>0</v>
      </c>
      <c r="E25" s="8">
        <v>0</v>
      </c>
      <c r="F25" s="58">
        <f>D25+E25</f>
        <v>0</v>
      </c>
      <c r="G25" s="207"/>
      <c r="H25" s="233">
        <v>0</v>
      </c>
      <c r="I25" s="63">
        <v>0</v>
      </c>
      <c r="J25" s="8">
        <v>0</v>
      </c>
      <c r="K25" s="64">
        <f>J25</f>
        <v>0</v>
      </c>
      <c r="L25" s="63">
        <v>0</v>
      </c>
      <c r="M25" s="53">
        <v>0</v>
      </c>
      <c r="N25" s="70">
        <f>M25</f>
        <v>0</v>
      </c>
    </row>
    <row r="26" spans="1:14" ht="14.25" customHeight="1" x14ac:dyDescent="0.2">
      <c r="A26" s="12" t="s">
        <v>46</v>
      </c>
      <c r="B26" s="13"/>
      <c r="C26" s="37" t="s">
        <v>368</v>
      </c>
      <c r="D26" s="9">
        <v>38576</v>
      </c>
      <c r="E26" s="9">
        <v>6000</v>
      </c>
      <c r="F26" s="65">
        <f>D26+E26</f>
        <v>44576</v>
      </c>
      <c r="G26" s="214">
        <v>38576.21</v>
      </c>
      <c r="H26" s="214">
        <f>E26+G26</f>
        <v>44576.21</v>
      </c>
      <c r="I26" s="80">
        <v>0</v>
      </c>
      <c r="J26" s="14">
        <v>0</v>
      </c>
      <c r="K26" s="81">
        <f>J26</f>
        <v>0</v>
      </c>
      <c r="L26" s="80">
        <v>0</v>
      </c>
      <c r="M26" s="73">
        <v>0</v>
      </c>
      <c r="N26" s="70">
        <f>M26</f>
        <v>0</v>
      </c>
    </row>
    <row r="27" spans="1:14" ht="17.100000000000001" customHeight="1" x14ac:dyDescent="0.2">
      <c r="A27" s="256" t="s">
        <v>47</v>
      </c>
      <c r="B27" s="257"/>
      <c r="C27" s="258"/>
      <c r="D27" s="67">
        <f t="shared" ref="D27:L27" si="6">SUM(D24:D26)</f>
        <v>38576</v>
      </c>
      <c r="E27" s="15">
        <f>SUM(E24:E26)</f>
        <v>8953.6</v>
      </c>
      <c r="F27" s="67">
        <f>SUM(F24:F26)</f>
        <v>47529.599999999999</v>
      </c>
      <c r="G27" s="215"/>
      <c r="H27" s="215">
        <f>SUM(H24:H26)</f>
        <v>48026.57</v>
      </c>
      <c r="I27" s="87">
        <f t="shared" si="6"/>
        <v>0</v>
      </c>
      <c r="J27" s="16">
        <f>SUM(J24:J26)</f>
        <v>3328</v>
      </c>
      <c r="K27" s="88">
        <f>SUM(K24:K26)</f>
        <v>3328</v>
      </c>
      <c r="L27" s="103">
        <f t="shared" si="6"/>
        <v>0</v>
      </c>
      <c r="M27" s="72">
        <f>SUM(M24:M26)</f>
        <v>3380</v>
      </c>
      <c r="N27" s="16">
        <f>SUM(N24:N26)</f>
        <v>3380</v>
      </c>
    </row>
    <row r="28" spans="1:14" ht="14.25" customHeight="1" x14ac:dyDescent="0.2">
      <c r="A28" s="5" t="s">
        <v>48</v>
      </c>
      <c r="B28" s="6"/>
      <c r="C28" s="10" t="s">
        <v>49</v>
      </c>
      <c r="D28" s="259"/>
      <c r="E28" s="260"/>
      <c r="F28" s="261"/>
      <c r="G28" s="213"/>
      <c r="H28" s="213"/>
      <c r="I28" s="277"/>
      <c r="J28" s="278"/>
      <c r="K28" s="279"/>
      <c r="L28" s="280"/>
      <c r="M28" s="278"/>
      <c r="N28" s="279"/>
    </row>
    <row r="29" spans="1:14" ht="14.25" customHeight="1" x14ac:dyDescent="0.2">
      <c r="A29" s="12" t="s">
        <v>50</v>
      </c>
      <c r="B29" s="13"/>
      <c r="C29" s="11" t="s">
        <v>51</v>
      </c>
      <c r="D29" s="14">
        <v>0</v>
      </c>
      <c r="E29" s="17">
        <v>12000</v>
      </c>
      <c r="F29" s="66">
        <f>D29+E29</f>
        <v>12000</v>
      </c>
      <c r="G29" s="216">
        <v>6000</v>
      </c>
      <c r="H29" s="216">
        <f>E29+G29</f>
        <v>18000</v>
      </c>
      <c r="I29" s="84">
        <v>0</v>
      </c>
      <c r="J29" s="17">
        <v>12000</v>
      </c>
      <c r="K29" s="85">
        <f>J29</f>
        <v>12000</v>
      </c>
      <c r="L29" s="84">
        <v>0</v>
      </c>
      <c r="M29" s="71">
        <v>12000</v>
      </c>
      <c r="N29" s="71">
        <f>M29</f>
        <v>12000</v>
      </c>
    </row>
    <row r="30" spans="1:14" ht="17.100000000000001" customHeight="1" x14ac:dyDescent="0.2">
      <c r="A30" s="262" t="s">
        <v>52</v>
      </c>
      <c r="B30" s="263"/>
      <c r="C30" s="264"/>
      <c r="D30" s="18">
        <v>0</v>
      </c>
      <c r="E30" s="15">
        <f>E29</f>
        <v>12000</v>
      </c>
      <c r="F30" s="67">
        <f>F29</f>
        <v>12000</v>
      </c>
      <c r="G30" s="212"/>
      <c r="H30" s="212">
        <f>SUM(H29)</f>
        <v>18000</v>
      </c>
      <c r="I30" s="78">
        <f>I29</f>
        <v>0</v>
      </c>
      <c r="J30" s="15">
        <f>SUM(J29)</f>
        <v>12000</v>
      </c>
      <c r="K30" s="79">
        <f>SUM(K29)</f>
        <v>12000</v>
      </c>
      <c r="L30" s="97">
        <f>L29</f>
        <v>0</v>
      </c>
      <c r="M30" s="86">
        <f>SUM(M29)</f>
        <v>12000</v>
      </c>
      <c r="N30" s="15">
        <f>N29</f>
        <v>12000</v>
      </c>
    </row>
    <row r="31" spans="1:14" ht="17.100000000000001" customHeight="1" x14ac:dyDescent="0.2">
      <c r="A31" s="265" t="s">
        <v>53</v>
      </c>
      <c r="B31" s="266"/>
      <c r="C31" s="267"/>
      <c r="D31" s="20">
        <f t="shared" ref="D31:L31" si="7">D12+D17+D22+D27+D30</f>
        <v>172108.51</v>
      </c>
      <c r="E31" s="20">
        <f>E12+E17+E22+E27+E30</f>
        <v>896831.40000000014</v>
      </c>
      <c r="F31" s="106">
        <f>F12+F17+F22+F27+F30</f>
        <v>1068939.9100000001</v>
      </c>
      <c r="G31" s="217"/>
      <c r="H31" s="217">
        <f>H12+H17+H22+H27+H30</f>
        <v>1071892.82</v>
      </c>
      <c r="I31" s="108">
        <f t="shared" si="7"/>
        <v>0</v>
      </c>
      <c r="J31" s="21">
        <f>J12+J17+J22+J27+J30</f>
        <v>905319.28000000014</v>
      </c>
      <c r="K31" s="127">
        <f>K12+K17+K22+K27+K30</f>
        <v>905319.28000000014</v>
      </c>
      <c r="L31" s="145">
        <f t="shared" si="7"/>
        <v>0</v>
      </c>
      <c r="M31" s="126">
        <f>M12+M17+M22+M27+M30</f>
        <v>920672.4800000001</v>
      </c>
      <c r="N31" s="21">
        <f>N12+N17+N22+N27+N30</f>
        <v>920672.4800000001</v>
      </c>
    </row>
    <row r="32" spans="1:14" ht="14.85" customHeight="1" x14ac:dyDescent="0.2">
      <c r="A32" s="5" t="s">
        <v>54</v>
      </c>
      <c r="B32" s="6"/>
      <c r="C32" s="10" t="s">
        <v>55</v>
      </c>
      <c r="D32" s="268"/>
      <c r="E32" s="269"/>
      <c r="F32" s="270"/>
      <c r="G32" s="218"/>
      <c r="H32" s="218"/>
      <c r="I32" s="288"/>
      <c r="J32" s="283"/>
      <c r="K32" s="284"/>
      <c r="L32" s="282"/>
      <c r="M32" s="283"/>
      <c r="N32" s="284"/>
    </row>
    <row r="33" spans="1:14" ht="14.25" customHeight="1" x14ac:dyDescent="0.2">
      <c r="A33" s="5" t="s">
        <v>56</v>
      </c>
      <c r="B33" s="6"/>
      <c r="C33" s="10" t="s">
        <v>57</v>
      </c>
      <c r="D33" s="253"/>
      <c r="E33" s="254"/>
      <c r="F33" s="255"/>
      <c r="G33" s="210"/>
      <c r="H33" s="210"/>
      <c r="I33" s="285"/>
      <c r="J33" s="286"/>
      <c r="K33" s="287"/>
      <c r="L33" s="285"/>
      <c r="M33" s="286"/>
      <c r="N33" s="287"/>
    </row>
    <row r="34" spans="1:14" ht="14.25" customHeight="1" x14ac:dyDescent="0.2">
      <c r="A34" s="12" t="s">
        <v>58</v>
      </c>
      <c r="B34" s="13"/>
      <c r="C34" s="11" t="s">
        <v>59</v>
      </c>
      <c r="D34" s="14">
        <v>0</v>
      </c>
      <c r="E34" s="14">
        <v>0</v>
      </c>
      <c r="F34" s="68">
        <f>D34+E34</f>
        <v>0</v>
      </c>
      <c r="G34" s="219"/>
      <c r="H34" s="238">
        <f>E34</f>
        <v>0</v>
      </c>
      <c r="I34" s="80">
        <v>0</v>
      </c>
      <c r="J34" s="14">
        <v>0</v>
      </c>
      <c r="K34" s="81">
        <f>J34</f>
        <v>0</v>
      </c>
      <c r="L34" s="80">
        <v>0</v>
      </c>
      <c r="M34" s="136">
        <v>0</v>
      </c>
      <c r="N34" s="136">
        <v>0</v>
      </c>
    </row>
    <row r="35" spans="1:14" ht="17.100000000000001" customHeight="1" x14ac:dyDescent="0.2">
      <c r="A35" s="256" t="s">
        <v>60</v>
      </c>
      <c r="B35" s="257"/>
      <c r="C35" s="258"/>
      <c r="D35" s="18">
        <f>D34</f>
        <v>0</v>
      </c>
      <c r="E35" s="18">
        <f>E34</f>
        <v>0</v>
      </c>
      <c r="F35" s="69">
        <f>F34</f>
        <v>0</v>
      </c>
      <c r="G35" s="220"/>
      <c r="H35" s="239">
        <f>H34</f>
        <v>0</v>
      </c>
      <c r="I35" s="82">
        <f>I34</f>
        <v>0</v>
      </c>
      <c r="J35" s="19">
        <f>SUM(J34)</f>
        <v>0</v>
      </c>
      <c r="K35" s="83">
        <f>K34</f>
        <v>0</v>
      </c>
      <c r="L35" s="102">
        <f>L34</f>
        <v>0</v>
      </c>
      <c r="M35" s="74">
        <f>SUM(M34)</f>
        <v>0</v>
      </c>
      <c r="N35" s="19">
        <f>N34</f>
        <v>0</v>
      </c>
    </row>
    <row r="36" spans="1:14" ht="14.45" customHeight="1" x14ac:dyDescent="0.2">
      <c r="A36" s="5" t="s">
        <v>61</v>
      </c>
      <c r="B36" s="6"/>
      <c r="C36" s="10" t="s">
        <v>62</v>
      </c>
      <c r="D36" s="259"/>
      <c r="E36" s="260"/>
      <c r="F36" s="261"/>
      <c r="G36" s="213"/>
      <c r="H36" s="213"/>
      <c r="I36" s="289"/>
      <c r="J36" s="286"/>
      <c r="K36" s="287"/>
      <c r="L36" s="280"/>
      <c r="M36" s="278"/>
      <c r="N36" s="279"/>
    </row>
    <row r="37" spans="1:14" ht="14.25" customHeight="1" x14ac:dyDescent="0.2">
      <c r="A37" s="12" t="s">
        <v>63</v>
      </c>
      <c r="B37" s="13"/>
      <c r="C37" s="11" t="s">
        <v>64</v>
      </c>
      <c r="D37" s="14">
        <v>0</v>
      </c>
      <c r="E37" s="14">
        <v>0</v>
      </c>
      <c r="F37" s="68">
        <v>0</v>
      </c>
      <c r="G37" s="219"/>
      <c r="H37" s="238">
        <f>E37</f>
        <v>0</v>
      </c>
      <c r="I37" s="80">
        <v>0</v>
      </c>
      <c r="J37" s="14">
        <v>0</v>
      </c>
      <c r="K37" s="81">
        <v>0</v>
      </c>
      <c r="L37" s="80">
        <v>0</v>
      </c>
      <c r="M37" s="73">
        <v>0</v>
      </c>
      <c r="N37" s="73">
        <v>0</v>
      </c>
    </row>
    <row r="38" spans="1:14" ht="17.100000000000001" customHeight="1" x14ac:dyDescent="0.2">
      <c r="A38" s="256" t="s">
        <v>65</v>
      </c>
      <c r="B38" s="257"/>
      <c r="C38" s="258"/>
      <c r="D38" s="18">
        <v>0</v>
      </c>
      <c r="E38" s="18">
        <f>E37</f>
        <v>0</v>
      </c>
      <c r="F38" s="69">
        <f>F37</f>
        <v>0</v>
      </c>
      <c r="G38" s="221"/>
      <c r="H38" s="240">
        <f>SUM(H37)</f>
        <v>0</v>
      </c>
      <c r="I38" s="107">
        <f>I37</f>
        <v>0</v>
      </c>
      <c r="J38" s="19">
        <f>SUM(J37)</f>
        <v>0</v>
      </c>
      <c r="K38" s="83">
        <f>K37</f>
        <v>0</v>
      </c>
      <c r="L38" s="102">
        <f>L37</f>
        <v>0</v>
      </c>
      <c r="M38" s="74">
        <f>SUM(M37)</f>
        <v>0</v>
      </c>
      <c r="N38" s="19">
        <f>N37</f>
        <v>0</v>
      </c>
    </row>
    <row r="39" spans="1:14" ht="14.45" customHeight="1" x14ac:dyDescent="0.2">
      <c r="A39" s="5" t="s">
        <v>66</v>
      </c>
      <c r="B39" s="6"/>
      <c r="C39" s="10" t="s">
        <v>67</v>
      </c>
      <c r="D39" s="259"/>
      <c r="E39" s="260"/>
      <c r="F39" s="261"/>
      <c r="G39" s="213"/>
      <c r="H39" s="213"/>
      <c r="I39" s="289"/>
      <c r="J39" s="286"/>
      <c r="K39" s="287"/>
      <c r="L39" s="280"/>
      <c r="M39" s="278"/>
      <c r="N39" s="279"/>
    </row>
    <row r="40" spans="1:14" ht="14.25" customHeight="1" x14ac:dyDescent="0.2">
      <c r="A40" s="5" t="s">
        <v>68</v>
      </c>
      <c r="B40" s="6"/>
      <c r="C40" s="11" t="s">
        <v>69</v>
      </c>
      <c r="D40" s="8">
        <v>0</v>
      </c>
      <c r="E40" s="8">
        <v>0</v>
      </c>
      <c r="F40" s="58">
        <v>0</v>
      </c>
      <c r="G40" s="207"/>
      <c r="H40" s="233">
        <f>E40</f>
        <v>0</v>
      </c>
      <c r="I40" s="63">
        <v>0</v>
      </c>
      <c r="J40" s="8">
        <v>0</v>
      </c>
      <c r="K40" s="64">
        <v>0</v>
      </c>
      <c r="L40" s="63">
        <v>0</v>
      </c>
      <c r="M40" s="53">
        <v>0</v>
      </c>
      <c r="N40" s="53">
        <v>0</v>
      </c>
    </row>
    <row r="41" spans="1:14" ht="14.25" customHeight="1" x14ac:dyDescent="0.2">
      <c r="A41" s="12" t="s">
        <v>70</v>
      </c>
      <c r="B41" s="13"/>
      <c r="C41" s="11" t="s">
        <v>71</v>
      </c>
      <c r="D41" s="14">
        <v>0</v>
      </c>
      <c r="E41" s="14">
        <v>0</v>
      </c>
      <c r="F41" s="68">
        <v>0</v>
      </c>
      <c r="G41" s="219"/>
      <c r="H41" s="238">
        <f>E41</f>
        <v>0</v>
      </c>
      <c r="I41" s="80">
        <v>0</v>
      </c>
      <c r="J41" s="14">
        <v>0</v>
      </c>
      <c r="K41" s="81">
        <v>0</v>
      </c>
      <c r="L41" s="80">
        <v>0</v>
      </c>
      <c r="M41" s="73">
        <v>0</v>
      </c>
      <c r="N41" s="53">
        <v>0</v>
      </c>
    </row>
    <row r="42" spans="1:14" ht="17.100000000000001" customHeight="1" x14ac:dyDescent="0.2">
      <c r="A42" s="256" t="s">
        <v>72</v>
      </c>
      <c r="B42" s="257"/>
      <c r="C42" s="258"/>
      <c r="D42" s="18">
        <v>0</v>
      </c>
      <c r="E42" s="18">
        <f>SUM(E40:E41)</f>
        <v>0</v>
      </c>
      <c r="F42" s="69">
        <f>F40+F41</f>
        <v>0</v>
      </c>
      <c r="G42" s="220"/>
      <c r="H42" s="239">
        <f>SUM(H40:H41)</f>
        <v>0</v>
      </c>
      <c r="I42" s="82">
        <f t="shared" ref="I42:M42" si="8">SUM(I40:I41)</f>
        <v>0</v>
      </c>
      <c r="J42" s="19">
        <f t="shared" si="8"/>
        <v>0</v>
      </c>
      <c r="K42" s="83">
        <f>SUM(K40:K41)</f>
        <v>0</v>
      </c>
      <c r="L42" s="102">
        <f t="shared" si="8"/>
        <v>0</v>
      </c>
      <c r="M42" s="74">
        <f t="shared" si="8"/>
        <v>0</v>
      </c>
      <c r="N42" s="19">
        <f>SUM(N40:N41)</f>
        <v>0</v>
      </c>
    </row>
    <row r="43" spans="1:14" ht="14.45" customHeight="1" x14ac:dyDescent="0.2">
      <c r="A43" s="5" t="s">
        <v>73</v>
      </c>
      <c r="B43" s="6"/>
      <c r="C43" s="10" t="s">
        <v>74</v>
      </c>
      <c r="D43" s="259"/>
      <c r="E43" s="260"/>
      <c r="F43" s="261"/>
      <c r="G43" s="213"/>
      <c r="H43" s="213"/>
      <c r="I43" s="57"/>
      <c r="J43" s="51"/>
      <c r="K43" s="53"/>
      <c r="L43" s="281"/>
      <c r="M43" s="278"/>
      <c r="N43" s="279"/>
    </row>
    <row r="44" spans="1:14" ht="14.25" customHeight="1" x14ac:dyDescent="0.2">
      <c r="A44" s="5" t="s">
        <v>75</v>
      </c>
      <c r="B44" s="6"/>
      <c r="C44" s="11" t="s">
        <v>76</v>
      </c>
      <c r="D44" s="8">
        <v>0</v>
      </c>
      <c r="E44" s="8">
        <v>0</v>
      </c>
      <c r="F44" s="58">
        <v>0</v>
      </c>
      <c r="G44" s="207"/>
      <c r="H44" s="233">
        <f>E44</f>
        <v>0</v>
      </c>
      <c r="I44" s="63">
        <v>0</v>
      </c>
      <c r="J44" s="8">
        <v>0</v>
      </c>
      <c r="K44" s="64">
        <v>0</v>
      </c>
      <c r="L44" s="63">
        <v>0</v>
      </c>
      <c r="M44" s="53">
        <v>0</v>
      </c>
      <c r="N44" s="53">
        <v>0</v>
      </c>
    </row>
    <row r="45" spans="1:14" ht="14.25" customHeight="1" x14ac:dyDescent="0.2">
      <c r="A45" s="12" t="s">
        <v>77</v>
      </c>
      <c r="B45" s="13"/>
      <c r="C45" s="11" t="s">
        <v>78</v>
      </c>
      <c r="D45" s="14">
        <v>0</v>
      </c>
      <c r="E45" s="14">
        <v>0</v>
      </c>
      <c r="F45" s="68">
        <v>0</v>
      </c>
      <c r="G45" s="219"/>
      <c r="H45" s="238">
        <f>E45</f>
        <v>0</v>
      </c>
      <c r="I45" s="80">
        <v>0</v>
      </c>
      <c r="J45" s="14">
        <v>0</v>
      </c>
      <c r="K45" s="81">
        <v>0</v>
      </c>
      <c r="L45" s="80">
        <v>0</v>
      </c>
      <c r="M45" s="73">
        <v>0</v>
      </c>
      <c r="N45" s="53">
        <v>0</v>
      </c>
    </row>
    <row r="46" spans="1:14" ht="17.100000000000001" customHeight="1" x14ac:dyDescent="0.2">
      <c r="A46" s="262" t="s">
        <v>79</v>
      </c>
      <c r="B46" s="263"/>
      <c r="C46" s="264"/>
      <c r="D46" s="18">
        <v>0</v>
      </c>
      <c r="E46" s="18">
        <f>SUM(E44:E45)</f>
        <v>0</v>
      </c>
      <c r="F46" s="69">
        <f>F44+F45</f>
        <v>0</v>
      </c>
      <c r="G46" s="221"/>
      <c r="H46" s="240">
        <f>SUM(H44:H45)</f>
        <v>0</v>
      </c>
      <c r="I46" s="107">
        <f t="shared" ref="I46:M46" si="9">SUM(I44:I45)</f>
        <v>0</v>
      </c>
      <c r="J46" s="18">
        <f t="shared" si="9"/>
        <v>0</v>
      </c>
      <c r="K46" s="125">
        <f>SUM(K44:K45)</f>
        <v>0</v>
      </c>
      <c r="L46" s="146">
        <f t="shared" si="9"/>
        <v>0</v>
      </c>
      <c r="M46" s="124">
        <f t="shared" si="9"/>
        <v>0</v>
      </c>
      <c r="N46" s="18">
        <f>SUM(N44:N45)</f>
        <v>0</v>
      </c>
    </row>
    <row r="47" spans="1:14" ht="17.100000000000001" customHeight="1" x14ac:dyDescent="0.2">
      <c r="A47" s="265" t="s">
        <v>80</v>
      </c>
      <c r="B47" s="266"/>
      <c r="C47" s="267"/>
      <c r="D47" s="22">
        <f t="shared" ref="D47:L47" si="10">D35+D38+D42+D46</f>
        <v>0</v>
      </c>
      <c r="E47" s="22">
        <f>E35+E38+E42+E46</f>
        <v>0</v>
      </c>
      <c r="F47" s="120">
        <f>F35+F38+F42+F46</f>
        <v>0</v>
      </c>
      <c r="G47" s="222"/>
      <c r="H47" s="241">
        <f>H35+H38+H42+H46</f>
        <v>0</v>
      </c>
      <c r="I47" s="121">
        <f t="shared" si="10"/>
        <v>0</v>
      </c>
      <c r="J47" s="23">
        <f>J35+J38+J42+J46</f>
        <v>0</v>
      </c>
      <c r="K47" s="138">
        <f>K35+K38+K42+K46</f>
        <v>0</v>
      </c>
      <c r="L47" s="147">
        <f t="shared" si="10"/>
        <v>0</v>
      </c>
      <c r="M47" s="137">
        <f>M35+M38+M42+M46</f>
        <v>0</v>
      </c>
      <c r="N47" s="23">
        <f>N35+N38+N42+N46</f>
        <v>0</v>
      </c>
    </row>
    <row r="48" spans="1:14" ht="14.85" customHeight="1" x14ac:dyDescent="0.2">
      <c r="A48" s="5" t="s">
        <v>81</v>
      </c>
      <c r="B48" s="6"/>
      <c r="C48" s="10" t="s">
        <v>82</v>
      </c>
      <c r="D48" s="268"/>
      <c r="E48" s="269"/>
      <c r="F48" s="270"/>
      <c r="G48" s="218"/>
      <c r="H48" s="218"/>
      <c r="I48" s="288"/>
      <c r="J48" s="283"/>
      <c r="K48" s="284"/>
      <c r="L48" s="282"/>
      <c r="M48" s="283"/>
      <c r="N48" s="284"/>
    </row>
    <row r="49" spans="1:14" ht="14.25" customHeight="1" x14ac:dyDescent="0.2">
      <c r="A49" s="5" t="s">
        <v>83</v>
      </c>
      <c r="B49" s="6"/>
      <c r="C49" s="10" t="s">
        <v>84</v>
      </c>
      <c r="D49" s="253"/>
      <c r="E49" s="254"/>
      <c r="F49" s="255"/>
      <c r="G49" s="210"/>
      <c r="H49" s="210"/>
      <c r="I49" s="285"/>
      <c r="J49" s="286"/>
      <c r="K49" s="287"/>
      <c r="L49" s="285"/>
      <c r="M49" s="286"/>
      <c r="N49" s="287"/>
    </row>
    <row r="50" spans="1:14" ht="14.25" customHeight="1" x14ac:dyDescent="0.2">
      <c r="A50" s="5" t="s">
        <v>85</v>
      </c>
      <c r="B50" s="6"/>
      <c r="C50" s="11" t="s">
        <v>86</v>
      </c>
      <c r="D50" s="9">
        <v>0</v>
      </c>
      <c r="E50" s="9">
        <v>133593.60000000001</v>
      </c>
      <c r="F50" s="65">
        <f t="shared" ref="F50:F61" si="11">D50+E50</f>
        <v>133593.60000000001</v>
      </c>
      <c r="G50" s="208"/>
      <c r="H50" s="208">
        <f>E50</f>
        <v>133593.60000000001</v>
      </c>
      <c r="I50" s="75">
        <v>0</v>
      </c>
      <c r="J50" s="9">
        <v>135946</v>
      </c>
      <c r="K50" s="76">
        <f t="shared" ref="K50:K61" si="12">J50</f>
        <v>135946</v>
      </c>
      <c r="L50" s="75">
        <v>0</v>
      </c>
      <c r="M50" s="135">
        <v>138298</v>
      </c>
      <c r="N50" s="135">
        <f t="shared" ref="N50:N61" si="13">M50</f>
        <v>138298</v>
      </c>
    </row>
    <row r="51" spans="1:14" ht="14.25" customHeight="1" x14ac:dyDescent="0.2">
      <c r="A51" s="5" t="s">
        <v>87</v>
      </c>
      <c r="B51" s="6"/>
      <c r="C51" s="11" t="s">
        <v>88</v>
      </c>
      <c r="D51" s="8">
        <v>0</v>
      </c>
      <c r="E51" s="9">
        <f>60*23.52</f>
        <v>1411.2</v>
      </c>
      <c r="F51" s="65">
        <f t="shared" si="11"/>
        <v>1411.2</v>
      </c>
      <c r="G51" s="208"/>
      <c r="H51" s="235">
        <v>0</v>
      </c>
      <c r="I51" s="75">
        <v>0</v>
      </c>
      <c r="J51" s="9">
        <v>1411.2</v>
      </c>
      <c r="K51" s="76">
        <f t="shared" si="12"/>
        <v>1411.2</v>
      </c>
      <c r="L51" s="75">
        <v>0</v>
      </c>
      <c r="M51" s="70">
        <v>1411.2</v>
      </c>
      <c r="N51" s="135">
        <f t="shared" si="13"/>
        <v>1411.2</v>
      </c>
    </row>
    <row r="52" spans="1:14" ht="14.25" customHeight="1" x14ac:dyDescent="0.2">
      <c r="A52" s="5" t="s">
        <v>89</v>
      </c>
      <c r="B52" s="6"/>
      <c r="C52" s="11" t="s">
        <v>90</v>
      </c>
      <c r="D52" s="8">
        <v>0</v>
      </c>
      <c r="E52" s="9">
        <v>35000</v>
      </c>
      <c r="F52" s="65">
        <f t="shared" si="11"/>
        <v>35000</v>
      </c>
      <c r="G52" s="208">
        <v>3920.44</v>
      </c>
      <c r="H52" s="208">
        <f>E52+G52</f>
        <v>38920.44</v>
      </c>
      <c r="I52" s="75">
        <v>0</v>
      </c>
      <c r="J52" s="9">
        <v>35000</v>
      </c>
      <c r="K52" s="76">
        <f t="shared" si="12"/>
        <v>35000</v>
      </c>
      <c r="L52" s="75">
        <v>0</v>
      </c>
      <c r="M52" s="70">
        <v>35000</v>
      </c>
      <c r="N52" s="135">
        <f t="shared" si="13"/>
        <v>35000</v>
      </c>
    </row>
    <row r="53" spans="1:14" ht="14.25" customHeight="1" x14ac:dyDescent="0.2">
      <c r="A53" s="5" t="s">
        <v>91</v>
      </c>
      <c r="B53" s="6"/>
      <c r="C53" s="11" t="s">
        <v>92</v>
      </c>
      <c r="D53" s="8">
        <v>0</v>
      </c>
      <c r="E53" s="9">
        <v>60000</v>
      </c>
      <c r="F53" s="65">
        <f t="shared" si="11"/>
        <v>60000</v>
      </c>
      <c r="G53" s="208">
        <f>2590.67</f>
        <v>2590.67</v>
      </c>
      <c r="H53" s="208">
        <f>E53+G53</f>
        <v>62590.67</v>
      </c>
      <c r="I53" s="75">
        <v>0</v>
      </c>
      <c r="J53" s="9">
        <v>60000</v>
      </c>
      <c r="K53" s="76">
        <f t="shared" si="12"/>
        <v>60000</v>
      </c>
      <c r="L53" s="75">
        <v>0</v>
      </c>
      <c r="M53" s="70">
        <v>60000</v>
      </c>
      <c r="N53" s="135">
        <f t="shared" si="13"/>
        <v>60000</v>
      </c>
    </row>
    <row r="54" spans="1:14" ht="14.25" customHeight="1" x14ac:dyDescent="0.2">
      <c r="A54" s="5" t="s">
        <v>93</v>
      </c>
      <c r="B54" s="6"/>
      <c r="C54" s="11" t="s">
        <v>94</v>
      </c>
      <c r="D54" s="8">
        <v>0</v>
      </c>
      <c r="E54" s="9">
        <v>2000</v>
      </c>
      <c r="F54" s="65">
        <f t="shared" si="11"/>
        <v>2000</v>
      </c>
      <c r="G54" s="208"/>
      <c r="H54" s="235">
        <v>0</v>
      </c>
      <c r="I54" s="75">
        <v>0</v>
      </c>
      <c r="J54" s="9">
        <v>2000</v>
      </c>
      <c r="K54" s="76">
        <f t="shared" si="12"/>
        <v>2000</v>
      </c>
      <c r="L54" s="75">
        <v>0</v>
      </c>
      <c r="M54" s="70">
        <v>2000</v>
      </c>
      <c r="N54" s="135">
        <f t="shared" si="13"/>
        <v>2000</v>
      </c>
    </row>
    <row r="55" spans="1:14" ht="14.25" customHeight="1" x14ac:dyDescent="0.2">
      <c r="A55" s="5" t="s">
        <v>95</v>
      </c>
      <c r="B55" s="6"/>
      <c r="C55" s="11" t="s">
        <v>96</v>
      </c>
      <c r="D55" s="8">
        <v>0</v>
      </c>
      <c r="E55" s="9">
        <v>25000</v>
      </c>
      <c r="F55" s="65">
        <f t="shared" si="11"/>
        <v>25000</v>
      </c>
      <c r="G55" s="208"/>
      <c r="H55" s="235">
        <v>0</v>
      </c>
      <c r="I55" s="75">
        <v>0</v>
      </c>
      <c r="J55" s="9">
        <v>25000</v>
      </c>
      <c r="K55" s="76">
        <f t="shared" si="12"/>
        <v>25000</v>
      </c>
      <c r="L55" s="75">
        <v>0</v>
      </c>
      <c r="M55" s="70">
        <v>25000</v>
      </c>
      <c r="N55" s="135">
        <f t="shared" si="13"/>
        <v>25000</v>
      </c>
    </row>
    <row r="56" spans="1:14" ht="14.25" customHeight="1" x14ac:dyDescent="0.2">
      <c r="A56" s="5" t="s">
        <v>97</v>
      </c>
      <c r="B56" s="6"/>
      <c r="C56" s="11" t="s">
        <v>98</v>
      </c>
      <c r="D56" s="8">
        <v>0</v>
      </c>
      <c r="E56" s="9">
        <v>1000</v>
      </c>
      <c r="F56" s="65">
        <f t="shared" si="11"/>
        <v>1000</v>
      </c>
      <c r="G56" s="208"/>
      <c r="H56" s="235">
        <v>0</v>
      </c>
      <c r="I56" s="75">
        <v>0</v>
      </c>
      <c r="J56" s="9">
        <v>1000</v>
      </c>
      <c r="K56" s="76">
        <f t="shared" si="12"/>
        <v>1000</v>
      </c>
      <c r="L56" s="75">
        <v>0</v>
      </c>
      <c r="M56" s="70">
        <v>1000</v>
      </c>
      <c r="N56" s="135">
        <f t="shared" si="13"/>
        <v>1000</v>
      </c>
    </row>
    <row r="57" spans="1:14" ht="14.25" customHeight="1" x14ac:dyDescent="0.2">
      <c r="A57" s="5" t="s">
        <v>99</v>
      </c>
      <c r="B57" s="6"/>
      <c r="C57" s="11" t="s">
        <v>100</v>
      </c>
      <c r="D57" s="8">
        <v>0</v>
      </c>
      <c r="E57" s="8">
        <v>0</v>
      </c>
      <c r="F57" s="58">
        <f t="shared" si="11"/>
        <v>0</v>
      </c>
      <c r="G57" s="207"/>
      <c r="H57" s="233">
        <f>E57</f>
        <v>0</v>
      </c>
      <c r="I57" s="63">
        <v>0</v>
      </c>
      <c r="J57" s="9">
        <v>0</v>
      </c>
      <c r="K57" s="76">
        <f t="shared" si="12"/>
        <v>0</v>
      </c>
      <c r="L57" s="75">
        <v>0</v>
      </c>
      <c r="M57" s="53">
        <v>0</v>
      </c>
      <c r="N57" s="135">
        <f t="shared" si="13"/>
        <v>0</v>
      </c>
    </row>
    <row r="58" spans="1:14" ht="14.25" customHeight="1" x14ac:dyDescent="0.2">
      <c r="A58" s="5" t="s">
        <v>101</v>
      </c>
      <c r="B58" s="6"/>
      <c r="C58" s="11" t="s">
        <v>102</v>
      </c>
      <c r="D58" s="8">
        <v>0</v>
      </c>
      <c r="E58" s="9">
        <v>5000</v>
      </c>
      <c r="F58" s="65">
        <f t="shared" si="11"/>
        <v>5000</v>
      </c>
      <c r="G58" s="208"/>
      <c r="H58" s="235">
        <v>0</v>
      </c>
      <c r="I58" s="75">
        <v>0</v>
      </c>
      <c r="J58" s="9">
        <v>5000</v>
      </c>
      <c r="K58" s="76">
        <f t="shared" si="12"/>
        <v>5000</v>
      </c>
      <c r="L58" s="75">
        <v>0</v>
      </c>
      <c r="M58" s="70">
        <v>5000</v>
      </c>
      <c r="N58" s="135">
        <f t="shared" si="13"/>
        <v>5000</v>
      </c>
    </row>
    <row r="59" spans="1:14" ht="14.1" customHeight="1" x14ac:dyDescent="0.2">
      <c r="A59" s="5" t="s">
        <v>103</v>
      </c>
      <c r="B59" s="6"/>
      <c r="C59" s="11" t="s">
        <v>104</v>
      </c>
      <c r="D59" s="8">
        <v>0</v>
      </c>
      <c r="E59" s="8">
        <v>0</v>
      </c>
      <c r="F59" s="58">
        <f t="shared" si="11"/>
        <v>0</v>
      </c>
      <c r="G59" s="207"/>
      <c r="H59" s="233">
        <v>0</v>
      </c>
      <c r="I59" s="63">
        <v>0</v>
      </c>
      <c r="J59" s="9">
        <v>0</v>
      </c>
      <c r="K59" s="76">
        <f t="shared" si="12"/>
        <v>0</v>
      </c>
      <c r="L59" s="75">
        <v>0</v>
      </c>
      <c r="M59" s="53">
        <v>0</v>
      </c>
      <c r="N59" s="135">
        <f t="shared" si="13"/>
        <v>0</v>
      </c>
    </row>
    <row r="60" spans="1:14" ht="14.25" customHeight="1" x14ac:dyDescent="0.2">
      <c r="A60" s="5" t="s">
        <v>105</v>
      </c>
      <c r="B60" s="6"/>
      <c r="C60" s="11" t="s">
        <v>106</v>
      </c>
      <c r="D60" s="8">
        <v>0</v>
      </c>
      <c r="E60" s="8">
        <v>0</v>
      </c>
      <c r="F60" s="58">
        <f t="shared" si="11"/>
        <v>0</v>
      </c>
      <c r="G60" s="207"/>
      <c r="H60" s="233">
        <v>0</v>
      </c>
      <c r="I60" s="63">
        <v>0</v>
      </c>
      <c r="J60" s="9">
        <v>0</v>
      </c>
      <c r="K60" s="76">
        <f t="shared" si="12"/>
        <v>0</v>
      </c>
      <c r="L60" s="75">
        <v>0</v>
      </c>
      <c r="M60" s="53">
        <v>0</v>
      </c>
      <c r="N60" s="135">
        <f t="shared" si="13"/>
        <v>0</v>
      </c>
    </row>
    <row r="61" spans="1:14" ht="14.25" customHeight="1" x14ac:dyDescent="0.2">
      <c r="A61" s="12" t="s">
        <v>107</v>
      </c>
      <c r="B61" s="13"/>
      <c r="C61" s="11" t="s">
        <v>108</v>
      </c>
      <c r="D61" s="14">
        <v>0</v>
      </c>
      <c r="E61" s="17">
        <v>45000</v>
      </c>
      <c r="F61" s="66">
        <f t="shared" si="11"/>
        <v>45000</v>
      </c>
      <c r="G61" s="214">
        <v>6652.27</v>
      </c>
      <c r="H61" s="214">
        <f>E61+G61</f>
        <v>51652.270000000004</v>
      </c>
      <c r="I61" s="96">
        <v>0</v>
      </c>
      <c r="J61" s="9">
        <v>45000</v>
      </c>
      <c r="K61" s="76">
        <f t="shared" si="12"/>
        <v>45000</v>
      </c>
      <c r="L61" s="75">
        <v>0</v>
      </c>
      <c r="M61" s="70">
        <v>45000</v>
      </c>
      <c r="N61" s="135">
        <f t="shared" si="13"/>
        <v>45000</v>
      </c>
    </row>
    <row r="62" spans="1:14" ht="17.100000000000001" customHeight="1" x14ac:dyDescent="0.2">
      <c r="A62" s="262" t="s">
        <v>109</v>
      </c>
      <c r="B62" s="263"/>
      <c r="C62" s="264"/>
      <c r="D62" s="15">
        <f t="shared" ref="D62:M62" si="14">SUM(D50:D61)</f>
        <v>0</v>
      </c>
      <c r="E62" s="15">
        <f>SUM(E50:E61)</f>
        <v>308004.80000000005</v>
      </c>
      <c r="F62" s="67">
        <f>SUM(F50:F61)</f>
        <v>308004.80000000005</v>
      </c>
      <c r="G62" s="212">
        <f>SUM(G50:G61)</f>
        <v>13163.380000000001</v>
      </c>
      <c r="H62" s="212">
        <f>E62+G62</f>
        <v>321168.18000000005</v>
      </c>
      <c r="I62" s="78">
        <f t="shared" si="14"/>
        <v>0</v>
      </c>
      <c r="J62" s="15">
        <f t="shared" si="14"/>
        <v>310357.2</v>
      </c>
      <c r="K62" s="79">
        <f>SUM(K50:K61)</f>
        <v>310357.2</v>
      </c>
      <c r="L62" s="97">
        <f t="shared" si="14"/>
        <v>0</v>
      </c>
      <c r="M62" s="86">
        <f t="shared" si="14"/>
        <v>312709.2</v>
      </c>
      <c r="N62" s="15">
        <f>SUM(N50:N61)</f>
        <v>312709.2</v>
      </c>
    </row>
    <row r="63" spans="1:14" ht="17.45" customHeight="1" x14ac:dyDescent="0.2">
      <c r="A63" s="271" t="s">
        <v>110</v>
      </c>
      <c r="B63" s="272"/>
      <c r="C63" s="273"/>
      <c r="D63" s="20">
        <f t="shared" ref="D63:M63" si="15">D62</f>
        <v>0</v>
      </c>
      <c r="E63" s="20">
        <f>E62</f>
        <v>308004.80000000005</v>
      </c>
      <c r="F63" s="106">
        <f>F62</f>
        <v>308004.80000000005</v>
      </c>
      <c r="G63" s="223">
        <f>G62</f>
        <v>13163.380000000001</v>
      </c>
      <c r="H63" s="223">
        <f>H62</f>
        <v>321168.18000000005</v>
      </c>
      <c r="I63" s="112">
        <f t="shared" si="15"/>
        <v>0</v>
      </c>
      <c r="J63" s="20">
        <f t="shared" si="15"/>
        <v>310357.2</v>
      </c>
      <c r="K63" s="128">
        <f>K62</f>
        <v>310357.2</v>
      </c>
      <c r="L63" s="148">
        <f t="shared" si="15"/>
        <v>0</v>
      </c>
      <c r="M63" s="139">
        <f t="shared" si="15"/>
        <v>312709.2</v>
      </c>
      <c r="N63" s="20">
        <f>N62</f>
        <v>312709.2</v>
      </c>
    </row>
    <row r="64" spans="1:14" ht="17.25" customHeight="1" x14ac:dyDescent="0.2">
      <c r="A64" s="274" t="s">
        <v>111</v>
      </c>
      <c r="B64" s="275"/>
      <c r="C64" s="276"/>
      <c r="D64" s="24">
        <f t="shared" ref="D64:I64" si="16">D31+D47+D63</f>
        <v>172108.51</v>
      </c>
      <c r="E64" s="24">
        <f>E31+E47+E63</f>
        <v>1204836.2000000002</v>
      </c>
      <c r="F64" s="109">
        <f>F31+F47+F63</f>
        <v>1376944.7100000002</v>
      </c>
      <c r="G64" s="224">
        <f>G50+G52+G53+G61+G29+G26+G24+G7</f>
        <v>188224.8</v>
      </c>
      <c r="H64" s="224">
        <f>H31+H47+H63</f>
        <v>1393061</v>
      </c>
      <c r="I64" s="113">
        <f t="shared" si="16"/>
        <v>0</v>
      </c>
      <c r="J64" s="24">
        <f>J31+J47+J63</f>
        <v>1215676.4800000002</v>
      </c>
      <c r="K64" s="129">
        <f>K31+K47+K63</f>
        <v>1215676.4800000002</v>
      </c>
      <c r="L64" s="149">
        <f>L63</f>
        <v>0</v>
      </c>
      <c r="M64" s="140">
        <f>M31+M47+M63</f>
        <v>1233381.6800000002</v>
      </c>
      <c r="N64" s="24">
        <f>N31+N47+N63</f>
        <v>1233381.6800000002</v>
      </c>
    </row>
    <row r="65" spans="1:14" x14ac:dyDescent="0.2">
      <c r="A65" s="25"/>
      <c r="B65" s="25"/>
      <c r="C65" s="26" t="s">
        <v>112</v>
      </c>
      <c r="D65" s="9">
        <f t="shared" ref="D65:K65" si="17">D64</f>
        <v>172108.51</v>
      </c>
      <c r="E65" s="27">
        <f>E64</f>
        <v>1204836.2000000002</v>
      </c>
      <c r="F65" s="122">
        <f>F64</f>
        <v>1376944.7100000002</v>
      </c>
      <c r="G65" s="225"/>
      <c r="H65" s="225"/>
      <c r="I65" s="118">
        <f t="shared" si="17"/>
        <v>0</v>
      </c>
      <c r="J65" s="9">
        <f t="shared" si="17"/>
        <v>1215676.4800000002</v>
      </c>
      <c r="K65" s="76">
        <f t="shared" si="17"/>
        <v>1215676.4800000002</v>
      </c>
      <c r="L65" s="75">
        <f>L64</f>
        <v>0</v>
      </c>
      <c r="M65" s="141">
        <f>M64</f>
        <v>1233381.6800000002</v>
      </c>
      <c r="N65" s="141">
        <f>L65+M65</f>
        <v>1233381.6800000002</v>
      </c>
    </row>
    <row r="66" spans="1:14" x14ac:dyDescent="0.2">
      <c r="A66" s="25"/>
      <c r="B66" s="25"/>
      <c r="C66" s="28" t="s">
        <v>113</v>
      </c>
      <c r="D66" s="171"/>
      <c r="E66" s="172">
        <f>E3</f>
        <v>12000</v>
      </c>
      <c r="F66" s="173"/>
      <c r="G66" s="226"/>
      <c r="H66" s="226"/>
      <c r="I66" s="174"/>
      <c r="J66" s="172">
        <f>J3</f>
        <v>195000</v>
      </c>
      <c r="K66" s="168"/>
      <c r="L66" s="150"/>
      <c r="M66" s="30">
        <f>M3</f>
        <v>220000</v>
      </c>
      <c r="N66" s="91"/>
    </row>
    <row r="67" spans="1:14" x14ac:dyDescent="0.2">
      <c r="A67" s="25"/>
      <c r="B67" s="25"/>
      <c r="C67" s="170" t="s">
        <v>361</v>
      </c>
      <c r="D67" s="6"/>
      <c r="E67" s="27"/>
      <c r="F67" s="172">
        <f>F68-'Table 3'!F142</f>
        <v>0</v>
      </c>
      <c r="G67" s="227"/>
      <c r="H67" s="227"/>
      <c r="I67" s="175"/>
      <c r="J67" s="27"/>
      <c r="K67" s="183">
        <f>'Table 1'!K68-'Table 3'!K142</f>
        <v>0</v>
      </c>
      <c r="L67" s="169"/>
      <c r="M67" s="167"/>
      <c r="N67" s="176">
        <f>N68-'Table 3'!N142</f>
        <v>0</v>
      </c>
    </row>
    <row r="68" spans="1:14" x14ac:dyDescent="0.2">
      <c r="A68" s="25"/>
      <c r="B68" s="25"/>
      <c r="C68" s="26" t="s">
        <v>114</v>
      </c>
      <c r="D68" s="34">
        <f>D65</f>
        <v>172108.51</v>
      </c>
      <c r="E68" s="35">
        <f>E65+E66</f>
        <v>1216836.2000000002</v>
      </c>
      <c r="F68" s="110">
        <f>D68+E68</f>
        <v>1388944.7100000002</v>
      </c>
      <c r="G68" s="228"/>
      <c r="H68" s="228">
        <f>H64+H3</f>
        <v>1549602.91</v>
      </c>
      <c r="I68" s="117">
        <f>I65</f>
        <v>0</v>
      </c>
      <c r="J68" s="89">
        <f>J65+J66</f>
        <v>1410676.4800000002</v>
      </c>
      <c r="K68" s="133">
        <f>I68+J68</f>
        <v>1410676.4800000002</v>
      </c>
      <c r="L68" s="151">
        <f>L65</f>
        <v>0</v>
      </c>
      <c r="M68" s="144">
        <f>M65+M66</f>
        <v>1453381.6800000002</v>
      </c>
      <c r="N68" s="144">
        <f>L68+M68</f>
        <v>1453381.6800000002</v>
      </c>
    </row>
    <row r="71" spans="1:14" x14ac:dyDescent="0.2">
      <c r="C71" s="166" t="s">
        <v>356</v>
      </c>
      <c r="E71" s="166" t="s">
        <v>358</v>
      </c>
      <c r="F71" s="166"/>
      <c r="G71" s="229"/>
      <c r="H71" s="229"/>
      <c r="L71" s="166" t="s">
        <v>359</v>
      </c>
      <c r="M71" s="166"/>
    </row>
    <row r="72" spans="1:14" x14ac:dyDescent="0.2">
      <c r="C72" s="166" t="s">
        <v>357</v>
      </c>
      <c r="E72" s="166" t="s">
        <v>369</v>
      </c>
      <c r="F72" s="166"/>
      <c r="G72" s="229"/>
      <c r="H72" s="229"/>
      <c r="L72" s="166" t="s">
        <v>360</v>
      </c>
      <c r="M72" s="166"/>
    </row>
  </sheetData>
  <mergeCells count="46">
    <mergeCell ref="L1:N1"/>
    <mergeCell ref="L5:N6"/>
    <mergeCell ref="L13:N13"/>
    <mergeCell ref="I1:K1"/>
    <mergeCell ref="I5:K6"/>
    <mergeCell ref="I13:K13"/>
    <mergeCell ref="I18:K18"/>
    <mergeCell ref="I28:K28"/>
    <mergeCell ref="L39:N39"/>
    <mergeCell ref="L43:N43"/>
    <mergeCell ref="L48:N49"/>
    <mergeCell ref="L18:N18"/>
    <mergeCell ref="L23:N23"/>
    <mergeCell ref="L28:N28"/>
    <mergeCell ref="L32:N33"/>
    <mergeCell ref="L36:N36"/>
    <mergeCell ref="I32:K33"/>
    <mergeCell ref="I36:K36"/>
    <mergeCell ref="I39:K39"/>
    <mergeCell ref="I48:K49"/>
    <mergeCell ref="A64:C64"/>
    <mergeCell ref="D43:F43"/>
    <mergeCell ref="A46:C46"/>
    <mergeCell ref="A47:C47"/>
    <mergeCell ref="D48:F49"/>
    <mergeCell ref="A62:C62"/>
    <mergeCell ref="D36:F36"/>
    <mergeCell ref="A38:C38"/>
    <mergeCell ref="D39:F39"/>
    <mergeCell ref="A42:C42"/>
    <mergeCell ref="A63:C63"/>
    <mergeCell ref="D28:F28"/>
    <mergeCell ref="A30:C30"/>
    <mergeCell ref="A31:C31"/>
    <mergeCell ref="D32:F33"/>
    <mergeCell ref="A35:C35"/>
    <mergeCell ref="A17:C17"/>
    <mergeCell ref="D18:F18"/>
    <mergeCell ref="A22:C22"/>
    <mergeCell ref="D23:F23"/>
    <mergeCell ref="A27:C27"/>
    <mergeCell ref="A1:C1"/>
    <mergeCell ref="D1:F1"/>
    <mergeCell ref="D5:F6"/>
    <mergeCell ref="A12:C12"/>
    <mergeCell ref="D13:F13"/>
  </mergeCells>
  <pageMargins left="0" right="0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tabSelected="1" topLeftCell="A121" zoomScaleNormal="100" workbookViewId="0">
      <selection activeCell="H139" sqref="H139"/>
    </sheetView>
  </sheetViews>
  <sheetFormatPr defaultRowHeight="12.75" x14ac:dyDescent="0.2"/>
  <cols>
    <col min="1" max="1" width="10.5" customWidth="1"/>
    <col min="2" max="2" width="4.1640625" customWidth="1"/>
    <col min="3" max="3" width="63.5" customWidth="1"/>
    <col min="4" max="4" width="17.83203125" customWidth="1"/>
    <col min="5" max="6" width="16.5" customWidth="1"/>
    <col min="7" max="8" width="16.5" style="192" customWidth="1"/>
    <col min="9" max="9" width="13" customWidth="1"/>
    <col min="10" max="10" width="18.5" customWidth="1"/>
    <col min="11" max="11" width="18.6640625" customWidth="1"/>
    <col min="12" max="12" width="13.1640625" customWidth="1"/>
    <col min="13" max="13" width="14.33203125" customWidth="1"/>
    <col min="14" max="14" width="18.33203125" customWidth="1"/>
  </cols>
  <sheetData>
    <row r="1" spans="1:14" ht="17.100000000000001" customHeight="1" x14ac:dyDescent="0.2">
      <c r="A1" s="245" t="s">
        <v>363</v>
      </c>
      <c r="B1" s="246"/>
      <c r="C1" s="247"/>
      <c r="D1" s="295" t="s">
        <v>364</v>
      </c>
      <c r="E1" s="296"/>
      <c r="F1" s="296"/>
      <c r="G1" s="187"/>
      <c r="H1" s="187"/>
      <c r="I1" s="325" t="s">
        <v>365</v>
      </c>
      <c r="J1" s="293"/>
      <c r="K1" s="326"/>
      <c r="L1" s="330" t="s">
        <v>366</v>
      </c>
      <c r="M1" s="291"/>
      <c r="N1" s="291"/>
    </row>
    <row r="2" spans="1:14" ht="50.85" customHeight="1" x14ac:dyDescent="0.2">
      <c r="A2" s="1" t="s">
        <v>0</v>
      </c>
      <c r="B2" s="1" t="s">
        <v>1</v>
      </c>
      <c r="C2" s="2" t="s">
        <v>2</v>
      </c>
      <c r="D2" s="36" t="s">
        <v>355</v>
      </c>
      <c r="E2" s="4" t="s">
        <v>3</v>
      </c>
      <c r="F2" s="60" t="s">
        <v>4</v>
      </c>
      <c r="G2" s="231" t="s">
        <v>374</v>
      </c>
      <c r="H2" s="206" t="s">
        <v>373</v>
      </c>
      <c r="I2" s="98" t="s">
        <v>370</v>
      </c>
      <c r="J2" s="61" t="s">
        <v>3</v>
      </c>
      <c r="K2" s="62" t="s">
        <v>4</v>
      </c>
      <c r="L2" s="98" t="s">
        <v>371</v>
      </c>
      <c r="M2" s="61" t="s">
        <v>3</v>
      </c>
      <c r="N2" s="62" t="s">
        <v>4</v>
      </c>
    </row>
    <row r="3" spans="1:14" ht="14.25" customHeight="1" x14ac:dyDescent="0.2">
      <c r="A3" s="5" t="s">
        <v>115</v>
      </c>
      <c r="B3" s="6"/>
      <c r="C3" s="7" t="s">
        <v>116</v>
      </c>
      <c r="D3" s="8">
        <v>0</v>
      </c>
      <c r="E3" s="8">
        <v>0</v>
      </c>
      <c r="F3" s="58">
        <v>0</v>
      </c>
      <c r="G3" s="207"/>
      <c r="H3" s="207"/>
      <c r="I3" s="99"/>
      <c r="J3" s="53">
        <v>0</v>
      </c>
      <c r="K3" s="64">
        <v>0</v>
      </c>
      <c r="L3" s="51"/>
      <c r="M3" s="53">
        <v>0</v>
      </c>
      <c r="N3" s="152"/>
    </row>
    <row r="4" spans="1:14" ht="14.25" customHeight="1" x14ac:dyDescent="0.2">
      <c r="A4" s="5" t="s">
        <v>117</v>
      </c>
      <c r="B4" s="6"/>
      <c r="C4" s="10" t="s">
        <v>118</v>
      </c>
      <c r="D4" s="250"/>
      <c r="E4" s="251"/>
      <c r="F4" s="251"/>
      <c r="G4" s="209"/>
      <c r="H4" s="209"/>
      <c r="I4" s="319"/>
      <c r="J4" s="283"/>
      <c r="K4" s="306"/>
      <c r="L4" s="331"/>
      <c r="M4" s="283"/>
      <c r="N4" s="306"/>
    </row>
    <row r="5" spans="1:14" ht="14.25" customHeight="1" x14ac:dyDescent="0.2">
      <c r="A5" s="5" t="s">
        <v>119</v>
      </c>
      <c r="B5" s="6"/>
      <c r="C5" s="10" t="s">
        <v>120</v>
      </c>
      <c r="D5" s="253"/>
      <c r="E5" s="254"/>
      <c r="F5" s="254"/>
      <c r="G5" s="210"/>
      <c r="H5" s="210"/>
      <c r="I5" s="320"/>
      <c r="J5" s="286"/>
      <c r="K5" s="321"/>
      <c r="L5" s="320"/>
      <c r="M5" s="286"/>
      <c r="N5" s="321"/>
    </row>
    <row r="6" spans="1:14" ht="14.25" customHeight="1" x14ac:dyDescent="0.2">
      <c r="A6" s="5" t="s">
        <v>121</v>
      </c>
      <c r="B6" s="6"/>
      <c r="C6" s="37" t="s">
        <v>353</v>
      </c>
      <c r="D6" s="8">
        <v>0</v>
      </c>
      <c r="E6" s="177">
        <v>15000</v>
      </c>
      <c r="F6" s="65">
        <f t="shared" ref="F6:F11" si="0">D6+E6</f>
        <v>15000</v>
      </c>
      <c r="G6" s="208">
        <v>7180.9</v>
      </c>
      <c r="H6" s="208">
        <f>E6+G6</f>
        <v>22180.9</v>
      </c>
      <c r="I6" s="75">
        <v>0</v>
      </c>
      <c r="J6" s="180">
        <v>20000</v>
      </c>
      <c r="K6" s="76">
        <f>J6</f>
        <v>20000</v>
      </c>
      <c r="L6" s="92">
        <v>0</v>
      </c>
      <c r="M6" s="180">
        <v>20000</v>
      </c>
      <c r="N6" s="155">
        <f t="shared" ref="N6:N11" si="1">L6+M6</f>
        <v>20000</v>
      </c>
    </row>
    <row r="7" spans="1:14" ht="14.25" customHeight="1" x14ac:dyDescent="0.2">
      <c r="A7" s="5" t="s">
        <v>122</v>
      </c>
      <c r="B7" s="6"/>
      <c r="C7" s="11" t="s">
        <v>123</v>
      </c>
      <c r="D7" s="8">
        <v>0</v>
      </c>
      <c r="E7" s="177">
        <v>0</v>
      </c>
      <c r="F7" s="9">
        <f t="shared" si="0"/>
        <v>0</v>
      </c>
      <c r="G7" s="242"/>
      <c r="H7" s="242"/>
      <c r="I7" s="63">
        <v>0</v>
      </c>
      <c r="J7" s="180">
        <v>0</v>
      </c>
      <c r="K7" s="76">
        <v>0</v>
      </c>
      <c r="L7" s="92">
        <v>0</v>
      </c>
      <c r="M7" s="180">
        <v>35000</v>
      </c>
      <c r="N7" s="155">
        <f t="shared" si="1"/>
        <v>35000</v>
      </c>
    </row>
    <row r="8" spans="1:14" ht="14.25" customHeight="1" x14ac:dyDescent="0.2">
      <c r="A8" s="5" t="s">
        <v>124</v>
      </c>
      <c r="B8" s="6"/>
      <c r="C8" s="11" t="s">
        <v>125</v>
      </c>
      <c r="D8" s="8">
        <v>0</v>
      </c>
      <c r="E8" s="177">
        <v>10000</v>
      </c>
      <c r="F8" s="65">
        <f t="shared" si="0"/>
        <v>10000</v>
      </c>
      <c r="G8" s="208"/>
      <c r="H8" s="208"/>
      <c r="I8" s="75">
        <v>0</v>
      </c>
      <c r="J8" s="180">
        <v>12000</v>
      </c>
      <c r="K8" s="76">
        <f>J8</f>
        <v>12000</v>
      </c>
      <c r="L8" s="92">
        <v>0</v>
      </c>
      <c r="M8" s="180">
        <v>12000</v>
      </c>
      <c r="N8" s="155">
        <f t="shared" si="1"/>
        <v>12000</v>
      </c>
    </row>
    <row r="9" spans="1:14" ht="14.25" customHeight="1" x14ac:dyDescent="0.2">
      <c r="A9" s="5" t="s">
        <v>126</v>
      </c>
      <c r="B9" s="6"/>
      <c r="C9" s="11" t="s">
        <v>127</v>
      </c>
      <c r="D9" s="8">
        <v>0</v>
      </c>
      <c r="E9" s="177">
        <v>120000</v>
      </c>
      <c r="F9" s="65">
        <f t="shared" si="0"/>
        <v>120000</v>
      </c>
      <c r="G9" s="208">
        <v>10688.57</v>
      </c>
      <c r="H9" s="208">
        <f>E9+G9</f>
        <v>130688.57</v>
      </c>
      <c r="I9" s="75">
        <v>0</v>
      </c>
      <c r="J9" s="180">
        <v>130000</v>
      </c>
      <c r="K9" s="76">
        <f>J9</f>
        <v>130000</v>
      </c>
      <c r="L9" s="92">
        <v>0</v>
      </c>
      <c r="M9" s="180">
        <v>130000</v>
      </c>
      <c r="N9" s="155">
        <f t="shared" si="1"/>
        <v>130000</v>
      </c>
    </row>
    <row r="10" spans="1:14" ht="14.1" customHeight="1" x14ac:dyDescent="0.2">
      <c r="A10" s="5" t="s">
        <v>128</v>
      </c>
      <c r="B10" s="6"/>
      <c r="C10" s="11" t="s">
        <v>129</v>
      </c>
      <c r="D10" s="8">
        <v>0</v>
      </c>
      <c r="E10" s="177">
        <v>2000</v>
      </c>
      <c r="F10" s="58">
        <f t="shared" si="0"/>
        <v>2000</v>
      </c>
      <c r="G10" s="207"/>
      <c r="H10" s="207"/>
      <c r="I10" s="63">
        <v>0</v>
      </c>
      <c r="J10" s="180">
        <v>2000</v>
      </c>
      <c r="K10" s="76">
        <f>J10</f>
        <v>2000</v>
      </c>
      <c r="L10" s="92">
        <v>0</v>
      </c>
      <c r="M10" s="181">
        <v>2000</v>
      </c>
      <c r="N10" s="155">
        <f t="shared" si="1"/>
        <v>2000</v>
      </c>
    </row>
    <row r="11" spans="1:14" ht="14.25" customHeight="1" x14ac:dyDescent="0.2">
      <c r="A11" s="12" t="s">
        <v>130</v>
      </c>
      <c r="B11" s="13"/>
      <c r="C11" s="11" t="s">
        <v>131</v>
      </c>
      <c r="D11" s="14">
        <v>0</v>
      </c>
      <c r="E11" s="178">
        <v>1000</v>
      </c>
      <c r="F11" s="66">
        <f t="shared" si="0"/>
        <v>1000</v>
      </c>
      <c r="G11" s="214">
        <v>280</v>
      </c>
      <c r="H11" s="214">
        <f>E11+G11</f>
        <v>1280</v>
      </c>
      <c r="I11" s="96">
        <v>0</v>
      </c>
      <c r="J11" s="180">
        <v>1000</v>
      </c>
      <c r="K11" s="77">
        <f>J11</f>
        <v>1000</v>
      </c>
      <c r="L11" s="93">
        <v>0</v>
      </c>
      <c r="M11" s="184">
        <v>1000</v>
      </c>
      <c r="N11" s="155">
        <f t="shared" si="1"/>
        <v>1000</v>
      </c>
    </row>
    <row r="12" spans="1:14" ht="17.100000000000001" customHeight="1" x14ac:dyDescent="0.2">
      <c r="A12" s="256" t="s">
        <v>132</v>
      </c>
      <c r="B12" s="257"/>
      <c r="C12" s="258"/>
      <c r="D12" s="18">
        <f t="shared" ref="D12:N12" si="2">SUM(D6:D11)</f>
        <v>0</v>
      </c>
      <c r="E12" s="15">
        <f>SUM(E6:E11)</f>
        <v>148000</v>
      </c>
      <c r="F12" s="67">
        <f>SUM(F6:F11)</f>
        <v>148000</v>
      </c>
      <c r="G12" s="212"/>
      <c r="H12" s="212">
        <f>E12+G6+G9+G11</f>
        <v>166149.47</v>
      </c>
      <c r="I12" s="97">
        <f t="shared" si="2"/>
        <v>0</v>
      </c>
      <c r="J12" s="86">
        <f>SUM(J6:J11)</f>
        <v>165000</v>
      </c>
      <c r="K12" s="79">
        <f>SUM(K6:K11)</f>
        <v>165000</v>
      </c>
      <c r="L12" s="103">
        <f t="shared" si="2"/>
        <v>0</v>
      </c>
      <c r="M12" s="72">
        <f>SUM(M6:M11)</f>
        <v>200000</v>
      </c>
      <c r="N12" s="156">
        <f t="shared" si="2"/>
        <v>200000</v>
      </c>
    </row>
    <row r="13" spans="1:14" ht="14.25" customHeight="1" x14ac:dyDescent="0.2">
      <c r="A13" s="5" t="s">
        <v>133</v>
      </c>
      <c r="B13" s="6"/>
      <c r="C13" s="10" t="s">
        <v>134</v>
      </c>
      <c r="D13" s="259"/>
      <c r="E13" s="260"/>
      <c r="F13" s="260"/>
      <c r="G13" s="186"/>
      <c r="H13" s="186"/>
      <c r="I13" s="327"/>
      <c r="J13" s="328"/>
      <c r="K13" s="328"/>
      <c r="L13" s="280"/>
      <c r="M13" s="278"/>
      <c r="N13" s="311"/>
    </row>
    <row r="14" spans="1:14" ht="14.25" customHeight="1" x14ac:dyDescent="0.2">
      <c r="A14" s="5" t="s">
        <v>135</v>
      </c>
      <c r="B14" s="6"/>
      <c r="C14" s="11" t="s">
        <v>136</v>
      </c>
      <c r="D14" s="8">
        <v>0</v>
      </c>
      <c r="E14" s="177">
        <v>15000</v>
      </c>
      <c r="F14" s="65">
        <f>D14+E14</f>
        <v>15000</v>
      </c>
      <c r="G14" s="92"/>
      <c r="H14" s="92"/>
      <c r="I14" s="75">
        <v>0</v>
      </c>
      <c r="J14" s="180">
        <v>15000</v>
      </c>
      <c r="K14" s="76">
        <f>J14</f>
        <v>15000</v>
      </c>
      <c r="L14" s="75">
        <v>0</v>
      </c>
      <c r="M14" s="180">
        <v>15000</v>
      </c>
      <c r="N14" s="155">
        <f>L14+M14</f>
        <v>15000</v>
      </c>
    </row>
    <row r="15" spans="1:14" ht="14.25" customHeight="1" x14ac:dyDescent="0.2">
      <c r="A15" s="5" t="s">
        <v>137</v>
      </c>
      <c r="B15" s="6"/>
      <c r="C15" s="11" t="s">
        <v>138</v>
      </c>
      <c r="D15" s="8">
        <v>0</v>
      </c>
      <c r="E15" s="179">
        <v>0</v>
      </c>
      <c r="F15" s="58">
        <f>D15+E15</f>
        <v>0</v>
      </c>
      <c r="G15" s="191"/>
      <c r="H15" s="191"/>
      <c r="I15" s="63">
        <v>0</v>
      </c>
      <c r="J15" s="180">
        <v>0</v>
      </c>
      <c r="K15" s="76">
        <f>J15</f>
        <v>0</v>
      </c>
      <c r="L15" s="75">
        <v>0</v>
      </c>
      <c r="M15" s="181">
        <v>0</v>
      </c>
      <c r="N15" s="155">
        <f>L15+M15</f>
        <v>0</v>
      </c>
    </row>
    <row r="16" spans="1:14" ht="14.25" customHeight="1" x14ac:dyDescent="0.2">
      <c r="A16" s="5" t="s">
        <v>139</v>
      </c>
      <c r="B16" s="6"/>
      <c r="C16" s="11" t="s">
        <v>140</v>
      </c>
      <c r="D16" s="8">
        <v>0</v>
      </c>
      <c r="E16" s="177">
        <v>10000</v>
      </c>
      <c r="F16" s="65">
        <f>D16+E16</f>
        <v>10000</v>
      </c>
      <c r="G16" s="208">
        <v>8337</v>
      </c>
      <c r="H16" s="208">
        <f>E16+G16</f>
        <v>18337</v>
      </c>
      <c r="I16" s="75">
        <v>0</v>
      </c>
      <c r="J16" s="180">
        <v>12000</v>
      </c>
      <c r="K16" s="76">
        <f>J16</f>
        <v>12000</v>
      </c>
      <c r="L16" s="75">
        <v>0</v>
      </c>
      <c r="M16" s="180">
        <v>12000</v>
      </c>
      <c r="N16" s="155">
        <f>L16+M16</f>
        <v>12000</v>
      </c>
    </row>
    <row r="17" spans="1:14" ht="14.25" customHeight="1" x14ac:dyDescent="0.2">
      <c r="A17" s="12" t="s">
        <v>141</v>
      </c>
      <c r="B17" s="13"/>
      <c r="C17" s="37" t="s">
        <v>372</v>
      </c>
      <c r="D17" s="14">
        <v>0</v>
      </c>
      <c r="E17" s="177">
        <v>10000</v>
      </c>
      <c r="F17" s="65">
        <f>D17+E17</f>
        <v>10000</v>
      </c>
      <c r="G17" s="93"/>
      <c r="H17" s="93"/>
      <c r="I17" s="100">
        <v>0</v>
      </c>
      <c r="J17" s="180">
        <v>10000</v>
      </c>
      <c r="K17" s="77">
        <f>J17</f>
        <v>10000</v>
      </c>
      <c r="L17" s="96">
        <v>0</v>
      </c>
      <c r="M17" s="185">
        <v>10000</v>
      </c>
      <c r="N17" s="155">
        <f>L17+M17</f>
        <v>10000</v>
      </c>
    </row>
    <row r="18" spans="1:14" ht="17.100000000000001" customHeight="1" x14ac:dyDescent="0.2">
      <c r="A18" s="256" t="s">
        <v>142</v>
      </c>
      <c r="B18" s="257"/>
      <c r="C18" s="258"/>
      <c r="D18" s="18">
        <f t="shared" ref="D18:L18" si="3">SUM(D14:D17)</f>
        <v>0</v>
      </c>
      <c r="E18" s="15">
        <f>SUM(E14:E17)</f>
        <v>35000</v>
      </c>
      <c r="F18" s="67">
        <f>SUM(F14:F17)</f>
        <v>35000</v>
      </c>
      <c r="G18" s="194"/>
      <c r="H18" s="212">
        <f>E18+G16</f>
        <v>43337</v>
      </c>
      <c r="I18" s="97">
        <f t="shared" si="3"/>
        <v>0</v>
      </c>
      <c r="J18" s="86">
        <f>SUM(J14:J17)</f>
        <v>37000</v>
      </c>
      <c r="K18" s="79">
        <f>SUM(K14:K17)</f>
        <v>37000</v>
      </c>
      <c r="L18" s="103">
        <f t="shared" si="3"/>
        <v>0</v>
      </c>
      <c r="M18" s="72">
        <f>SUM(M14:M17)</f>
        <v>37000</v>
      </c>
      <c r="N18" s="156">
        <f>SUM(N14:N17)</f>
        <v>37000</v>
      </c>
    </row>
    <row r="19" spans="1:14" ht="14.45" customHeight="1" x14ac:dyDescent="0.2">
      <c r="A19" s="5" t="s">
        <v>143</v>
      </c>
      <c r="B19" s="6"/>
      <c r="C19" s="10" t="s">
        <v>144</v>
      </c>
      <c r="D19" s="259"/>
      <c r="E19" s="260"/>
      <c r="F19" s="260"/>
      <c r="G19" s="186"/>
      <c r="H19" s="186"/>
      <c r="I19" s="101"/>
      <c r="J19" s="53"/>
      <c r="K19" s="64"/>
      <c r="L19" s="332"/>
      <c r="M19" s="278"/>
      <c r="N19" s="311"/>
    </row>
    <row r="20" spans="1:14" ht="14.1" customHeight="1" x14ac:dyDescent="0.2">
      <c r="A20" s="5" t="s">
        <v>145</v>
      </c>
      <c r="B20" s="6"/>
      <c r="C20" s="11" t="s">
        <v>146</v>
      </c>
      <c r="D20" s="8">
        <v>0</v>
      </c>
      <c r="E20" s="177">
        <v>7000</v>
      </c>
      <c r="F20" s="58">
        <f>D20+E20</f>
        <v>7000</v>
      </c>
      <c r="G20" s="191"/>
      <c r="H20" s="191"/>
      <c r="I20" s="63">
        <v>0</v>
      </c>
      <c r="J20" s="177">
        <v>7000</v>
      </c>
      <c r="K20" s="64">
        <f>J20</f>
        <v>7000</v>
      </c>
      <c r="L20" s="63">
        <v>0</v>
      </c>
      <c r="M20" s="177">
        <v>7000</v>
      </c>
      <c r="N20" s="64">
        <f>L20+M20</f>
        <v>7000</v>
      </c>
    </row>
    <row r="21" spans="1:14" ht="14.25" customHeight="1" x14ac:dyDescent="0.2">
      <c r="A21" s="12" t="s">
        <v>147</v>
      </c>
      <c r="B21" s="13"/>
      <c r="C21" s="11" t="s">
        <v>148</v>
      </c>
      <c r="D21" s="14">
        <v>0</v>
      </c>
      <c r="E21" s="177">
        <v>5000</v>
      </c>
      <c r="F21" s="68">
        <f>D21+E21</f>
        <v>5000</v>
      </c>
      <c r="G21" s="197"/>
      <c r="H21" s="197"/>
      <c r="I21" s="80">
        <v>0</v>
      </c>
      <c r="J21" s="177">
        <v>5000</v>
      </c>
      <c r="K21" s="81">
        <f>J21</f>
        <v>5000</v>
      </c>
      <c r="L21" s="80">
        <v>0</v>
      </c>
      <c r="M21" s="177">
        <v>5000</v>
      </c>
      <c r="N21" s="81">
        <f>L21+M21</f>
        <v>5000</v>
      </c>
    </row>
    <row r="22" spans="1:14" ht="17.100000000000001" customHeight="1" x14ac:dyDescent="0.2">
      <c r="A22" s="256" t="s">
        <v>149</v>
      </c>
      <c r="B22" s="257"/>
      <c r="C22" s="258"/>
      <c r="D22" s="18">
        <f t="shared" ref="D22:L22" si="4">SUM(D20:D21)</f>
        <v>0</v>
      </c>
      <c r="E22" s="15">
        <f>SUM(E20:E21)</f>
        <v>12000</v>
      </c>
      <c r="F22" s="15">
        <f>SUM(F20:F21)</f>
        <v>12000</v>
      </c>
      <c r="G22" s="193"/>
      <c r="H22" s="193">
        <f>E22</f>
        <v>12000</v>
      </c>
      <c r="I22" s="102">
        <f t="shared" si="4"/>
        <v>0</v>
      </c>
      <c r="J22" s="15">
        <f>SUM(J20:J21)</f>
        <v>12000</v>
      </c>
      <c r="K22" s="15">
        <f>SUM(K20:K21)</f>
        <v>12000</v>
      </c>
      <c r="L22" s="102">
        <f t="shared" si="4"/>
        <v>0</v>
      </c>
      <c r="M22" s="74">
        <f>SUM(M20:M21)</f>
        <v>12000</v>
      </c>
      <c r="N22" s="159">
        <f>SUM(N20:N21)</f>
        <v>12000</v>
      </c>
    </row>
    <row r="23" spans="1:14" ht="14.25" customHeight="1" x14ac:dyDescent="0.2">
      <c r="A23" s="5" t="s">
        <v>150</v>
      </c>
      <c r="B23" s="6"/>
      <c r="C23" s="297" t="s">
        <v>151</v>
      </c>
      <c r="D23" s="299"/>
      <c r="E23" s="300"/>
      <c r="F23" s="300"/>
      <c r="G23" s="39"/>
      <c r="H23" s="39"/>
      <c r="I23" s="39"/>
      <c r="J23" s="52"/>
      <c r="K23" s="52"/>
      <c r="L23" s="305"/>
      <c r="M23" s="283"/>
      <c r="N23" s="306"/>
    </row>
    <row r="24" spans="1:14" ht="6.6" customHeight="1" x14ac:dyDescent="0.2">
      <c r="A24" s="301"/>
      <c r="B24" s="302"/>
      <c r="C24" s="298"/>
      <c r="D24" s="303"/>
      <c r="E24" s="304"/>
      <c r="F24" s="304"/>
      <c r="G24" s="304"/>
      <c r="H24" s="304"/>
      <c r="I24" s="304"/>
      <c r="J24" s="304"/>
      <c r="K24" s="304"/>
      <c r="L24" s="304"/>
      <c r="M24" s="304"/>
      <c r="N24" s="158"/>
    </row>
    <row r="25" spans="1:14" ht="14.1" customHeight="1" x14ac:dyDescent="0.2">
      <c r="A25" s="5" t="s">
        <v>152</v>
      </c>
      <c r="B25" s="6"/>
      <c r="C25" s="11" t="s">
        <v>153</v>
      </c>
      <c r="D25" s="8">
        <v>0</v>
      </c>
      <c r="E25" s="177">
        <v>25000</v>
      </c>
      <c r="F25" s="65">
        <f>D25+E25</f>
        <v>25000</v>
      </c>
      <c r="G25" s="208">
        <v>1716</v>
      </c>
      <c r="H25" s="208">
        <f>E25+G25</f>
        <v>26716</v>
      </c>
      <c r="I25" s="75">
        <v>0</v>
      </c>
      <c r="J25" s="180">
        <v>25000</v>
      </c>
      <c r="K25" s="76">
        <f>J25</f>
        <v>25000</v>
      </c>
      <c r="L25" s="75">
        <v>0</v>
      </c>
      <c r="M25" s="180">
        <v>25000</v>
      </c>
      <c r="N25" s="155">
        <f>L25+M25</f>
        <v>25000</v>
      </c>
    </row>
    <row r="26" spans="1:14" ht="14.25" customHeight="1" x14ac:dyDescent="0.2">
      <c r="A26" s="12" t="s">
        <v>154</v>
      </c>
      <c r="B26" s="13"/>
      <c r="C26" s="11" t="s">
        <v>155</v>
      </c>
      <c r="D26" s="14">
        <v>0</v>
      </c>
      <c r="E26" s="178">
        <v>3000</v>
      </c>
      <c r="F26" s="66">
        <f>D26+E26</f>
        <v>3000</v>
      </c>
      <c r="G26" s="93"/>
      <c r="H26" s="93"/>
      <c r="I26" s="96">
        <v>0</v>
      </c>
      <c r="J26" s="180">
        <v>3000</v>
      </c>
      <c r="K26" s="77">
        <f>J26</f>
        <v>3000</v>
      </c>
      <c r="L26" s="96">
        <v>0</v>
      </c>
      <c r="M26" s="184">
        <v>3000</v>
      </c>
      <c r="N26" s="155">
        <f>L26+M26</f>
        <v>3000</v>
      </c>
    </row>
    <row r="27" spans="1:14" ht="17.100000000000001" customHeight="1" x14ac:dyDescent="0.2">
      <c r="A27" s="256" t="s">
        <v>156</v>
      </c>
      <c r="B27" s="257"/>
      <c r="C27" s="258"/>
      <c r="D27" s="18">
        <f t="shared" ref="D27:N27" si="5">SUM(D25:D26)</f>
        <v>0</v>
      </c>
      <c r="E27" s="15">
        <f>SUM(E25:E26)</f>
        <v>28000</v>
      </c>
      <c r="F27" s="67">
        <f>SUM(F25:F26)</f>
        <v>28000</v>
      </c>
      <c r="G27" s="194"/>
      <c r="H27" s="212">
        <f>E27+G25</f>
        <v>29716</v>
      </c>
      <c r="I27" s="97">
        <f t="shared" si="5"/>
        <v>0</v>
      </c>
      <c r="J27" s="86">
        <f>SUM(J25:J26)</f>
        <v>28000</v>
      </c>
      <c r="K27" s="79">
        <f>SUM(K25:K26)</f>
        <v>28000</v>
      </c>
      <c r="L27" s="103">
        <f t="shared" si="5"/>
        <v>0</v>
      </c>
      <c r="M27" s="72">
        <f>SUM(M25:M26)</f>
        <v>28000</v>
      </c>
      <c r="N27" s="72">
        <f t="shared" si="5"/>
        <v>28000</v>
      </c>
    </row>
    <row r="28" spans="1:14" ht="14.25" customHeight="1" x14ac:dyDescent="0.2">
      <c r="A28" s="5" t="s">
        <v>157</v>
      </c>
      <c r="B28" s="6"/>
      <c r="C28" s="10" t="s">
        <v>158</v>
      </c>
      <c r="D28" s="259"/>
      <c r="E28" s="260"/>
      <c r="F28" s="260"/>
      <c r="G28" s="189"/>
      <c r="H28" s="189"/>
      <c r="I28" s="49"/>
      <c r="J28" s="51"/>
      <c r="K28" s="51"/>
      <c r="L28" s="310"/>
      <c r="M28" s="278"/>
      <c r="N28" s="311"/>
    </row>
    <row r="29" spans="1:14" ht="14.25" customHeight="1" x14ac:dyDescent="0.2">
      <c r="A29" s="5" t="s">
        <v>159</v>
      </c>
      <c r="B29" s="6"/>
      <c r="C29" s="11" t="s">
        <v>160</v>
      </c>
      <c r="D29" s="8">
        <v>0</v>
      </c>
      <c r="E29" s="177">
        <v>1000</v>
      </c>
      <c r="F29" s="58">
        <f>D29+E29</f>
        <v>1000</v>
      </c>
      <c r="G29" s="191"/>
      <c r="H29" s="191"/>
      <c r="I29" s="63">
        <v>0</v>
      </c>
      <c r="J29" s="181">
        <v>1000</v>
      </c>
      <c r="K29" s="64">
        <f>J29</f>
        <v>1000</v>
      </c>
      <c r="L29" s="63">
        <v>0</v>
      </c>
      <c r="M29" s="181">
        <v>1000</v>
      </c>
      <c r="N29" s="160">
        <f>L29+M29</f>
        <v>1000</v>
      </c>
    </row>
    <row r="30" spans="1:14" ht="14.25" customHeight="1" x14ac:dyDescent="0.2">
      <c r="A30" s="5" t="s">
        <v>161</v>
      </c>
      <c r="B30" s="6"/>
      <c r="C30" s="307" t="s">
        <v>162</v>
      </c>
      <c r="D30" s="8">
        <v>0</v>
      </c>
      <c r="E30" s="177">
        <v>40000</v>
      </c>
      <c r="F30" s="65">
        <f>D30+E30</f>
        <v>40000</v>
      </c>
      <c r="G30" s="208">
        <v>3959.34</v>
      </c>
      <c r="H30" s="208">
        <f>E30+G30</f>
        <v>43959.34</v>
      </c>
      <c r="I30" s="75">
        <v>0</v>
      </c>
      <c r="J30" s="180">
        <v>40000</v>
      </c>
      <c r="K30" s="76">
        <f>J30</f>
        <v>40000</v>
      </c>
      <c r="L30" s="75">
        <v>0</v>
      </c>
      <c r="M30" s="180">
        <v>40000</v>
      </c>
      <c r="N30" s="76">
        <f>L30+M30</f>
        <v>40000</v>
      </c>
    </row>
    <row r="31" spans="1:14" ht="6.6" customHeight="1" x14ac:dyDescent="0.2">
      <c r="A31" s="301"/>
      <c r="B31" s="302"/>
      <c r="C31" s="308"/>
      <c r="D31" s="309"/>
      <c r="E31" s="301"/>
      <c r="F31" s="301"/>
      <c r="G31" s="301"/>
      <c r="H31" s="301"/>
      <c r="I31" s="301"/>
      <c r="J31" s="301"/>
      <c r="K31" s="301"/>
      <c r="L31" s="301"/>
      <c r="M31" s="302"/>
      <c r="N31" s="152"/>
    </row>
    <row r="32" spans="1:14" ht="14.25" customHeight="1" x14ac:dyDescent="0.2">
      <c r="A32" s="12" t="s">
        <v>163</v>
      </c>
      <c r="B32" s="13"/>
      <c r="C32" s="11" t="s">
        <v>164</v>
      </c>
      <c r="D32" s="14">
        <v>0</v>
      </c>
      <c r="E32" s="17">
        <v>2000</v>
      </c>
      <c r="F32" s="66">
        <f>D32+E32</f>
        <v>2000</v>
      </c>
      <c r="G32" s="195"/>
      <c r="H32" s="195"/>
      <c r="I32" s="84">
        <v>0</v>
      </c>
      <c r="J32" s="71">
        <v>2500</v>
      </c>
      <c r="K32" s="85">
        <f>J32</f>
        <v>2500</v>
      </c>
      <c r="L32" s="84">
        <v>0</v>
      </c>
      <c r="M32" s="71">
        <v>3000</v>
      </c>
      <c r="N32" s="76">
        <f>L32+M32</f>
        <v>3000</v>
      </c>
    </row>
    <row r="33" spans="1:14" ht="17.100000000000001" customHeight="1" x14ac:dyDescent="0.2">
      <c r="A33" s="256" t="s">
        <v>165</v>
      </c>
      <c r="B33" s="257"/>
      <c r="C33" s="258"/>
      <c r="D33" s="18">
        <f t="shared" ref="D33:N33" si="6">D29+D30+D32</f>
        <v>0</v>
      </c>
      <c r="E33" s="15">
        <f t="shared" si="6"/>
        <v>43000</v>
      </c>
      <c r="F33" s="67">
        <f>F29+F30+F32</f>
        <v>43000</v>
      </c>
      <c r="G33" s="67"/>
      <c r="H33" s="243">
        <f>E33+G30</f>
        <v>46959.34</v>
      </c>
      <c r="I33" s="67">
        <f t="shared" si="6"/>
        <v>0</v>
      </c>
      <c r="J33" s="86">
        <f>J29+J30+J32</f>
        <v>43500</v>
      </c>
      <c r="K33" s="79">
        <f>K29+K30+K32</f>
        <v>43500</v>
      </c>
      <c r="L33" s="103">
        <f t="shared" si="6"/>
        <v>0</v>
      </c>
      <c r="M33" s="72">
        <f t="shared" si="6"/>
        <v>44000</v>
      </c>
      <c r="N33" s="72">
        <f t="shared" si="6"/>
        <v>44000</v>
      </c>
    </row>
    <row r="34" spans="1:14" ht="14.45" customHeight="1" x14ac:dyDescent="0.2">
      <c r="A34" s="5" t="s">
        <v>166</v>
      </c>
      <c r="B34" s="6"/>
      <c r="C34" s="10" t="s">
        <v>167</v>
      </c>
      <c r="D34" s="259"/>
      <c r="E34" s="260"/>
      <c r="F34" s="260"/>
      <c r="G34" s="189"/>
      <c r="H34" s="189"/>
      <c r="I34" s="49"/>
      <c r="J34" s="51"/>
      <c r="K34" s="51"/>
      <c r="L34" s="51"/>
      <c r="M34" s="53"/>
      <c r="N34" s="152"/>
    </row>
    <row r="35" spans="1:14" ht="14.25" customHeight="1" x14ac:dyDescent="0.2">
      <c r="A35" s="5" t="s">
        <v>168</v>
      </c>
      <c r="B35" s="6"/>
      <c r="C35" s="11" t="s">
        <v>169</v>
      </c>
      <c r="D35" s="8">
        <v>0</v>
      </c>
      <c r="E35" s="9">
        <v>160000</v>
      </c>
      <c r="F35" s="65">
        <f t="shared" ref="F35:F47" si="7">D35+E35</f>
        <v>160000</v>
      </c>
      <c r="G35" s="208"/>
      <c r="H35" s="208">
        <v>170000</v>
      </c>
      <c r="I35" s="75">
        <v>0</v>
      </c>
      <c r="J35" s="70">
        <v>165000</v>
      </c>
      <c r="K35" s="76">
        <f>J35</f>
        <v>165000</v>
      </c>
      <c r="L35" s="75">
        <v>0</v>
      </c>
      <c r="M35" s="70">
        <v>165000</v>
      </c>
      <c r="N35" s="155">
        <f>L35+M35</f>
        <v>165000</v>
      </c>
    </row>
    <row r="36" spans="1:14" ht="14.25" customHeight="1" x14ac:dyDescent="0.2">
      <c r="A36" s="5" t="s">
        <v>170</v>
      </c>
      <c r="B36" s="6"/>
      <c r="C36" s="11" t="s">
        <v>171</v>
      </c>
      <c r="D36" s="8">
        <v>0</v>
      </c>
      <c r="E36" s="8">
        <v>0</v>
      </c>
      <c r="F36" s="58">
        <f t="shared" si="7"/>
        <v>0</v>
      </c>
      <c r="G36" s="191"/>
      <c r="H36" s="191"/>
      <c r="I36" s="63">
        <v>0</v>
      </c>
      <c r="J36" s="70">
        <v>0</v>
      </c>
      <c r="K36" s="76">
        <v>0</v>
      </c>
      <c r="L36" s="75">
        <v>0</v>
      </c>
      <c r="M36" s="53">
        <v>0</v>
      </c>
      <c r="N36" s="155">
        <f t="shared" ref="N36:N47" si="8">L36+M36</f>
        <v>0</v>
      </c>
    </row>
    <row r="37" spans="1:14" ht="14.25" customHeight="1" x14ac:dyDescent="0.2">
      <c r="A37" s="5" t="s">
        <v>172</v>
      </c>
      <c r="B37" s="6"/>
      <c r="C37" s="11" t="s">
        <v>173</v>
      </c>
      <c r="D37" s="8">
        <v>0</v>
      </c>
      <c r="E37" s="177">
        <v>10000</v>
      </c>
      <c r="F37" s="9">
        <f t="shared" si="7"/>
        <v>10000</v>
      </c>
      <c r="G37" s="70"/>
      <c r="H37" s="70"/>
      <c r="I37" s="63">
        <v>0</v>
      </c>
      <c r="J37" s="70">
        <v>0</v>
      </c>
      <c r="K37" s="76">
        <v>0</v>
      </c>
      <c r="L37" s="75">
        <v>0</v>
      </c>
      <c r="M37" s="70">
        <v>0</v>
      </c>
      <c r="N37" s="155">
        <f t="shared" si="8"/>
        <v>0</v>
      </c>
    </row>
    <row r="38" spans="1:14" ht="14.25" customHeight="1" x14ac:dyDescent="0.2">
      <c r="A38" s="5" t="s">
        <v>174</v>
      </c>
      <c r="B38" s="6"/>
      <c r="C38" s="11" t="s">
        <v>175</v>
      </c>
      <c r="D38" s="8">
        <v>0</v>
      </c>
      <c r="E38" s="9">
        <v>5000</v>
      </c>
      <c r="F38" s="65">
        <f t="shared" si="7"/>
        <v>5000</v>
      </c>
      <c r="G38" s="92"/>
      <c r="H38" s="92"/>
      <c r="I38" s="75">
        <v>0</v>
      </c>
      <c r="J38" s="70">
        <v>5000</v>
      </c>
      <c r="K38" s="76">
        <f t="shared" ref="K38:K47" si="9">J38</f>
        <v>5000</v>
      </c>
      <c r="L38" s="75">
        <v>0</v>
      </c>
      <c r="M38" s="70">
        <v>5000</v>
      </c>
      <c r="N38" s="155">
        <f t="shared" si="8"/>
        <v>5000</v>
      </c>
    </row>
    <row r="39" spans="1:14" ht="14.25" customHeight="1" x14ac:dyDescent="0.2">
      <c r="A39" s="5" t="s">
        <v>176</v>
      </c>
      <c r="B39" s="6"/>
      <c r="C39" s="11" t="s">
        <v>177</v>
      </c>
      <c r="D39" s="8">
        <v>0</v>
      </c>
      <c r="E39" s="9">
        <v>40000</v>
      </c>
      <c r="F39" s="65">
        <v>40000</v>
      </c>
      <c r="G39" s="92"/>
      <c r="H39" s="92"/>
      <c r="I39" s="75">
        <v>0</v>
      </c>
      <c r="J39" s="70">
        <v>35000</v>
      </c>
      <c r="K39" s="76">
        <f t="shared" si="9"/>
        <v>35000</v>
      </c>
      <c r="L39" s="75">
        <v>0</v>
      </c>
      <c r="M39" s="70">
        <f>K39</f>
        <v>35000</v>
      </c>
      <c r="N39" s="155">
        <f t="shared" si="8"/>
        <v>35000</v>
      </c>
    </row>
    <row r="40" spans="1:14" ht="14.25" customHeight="1" x14ac:dyDescent="0.2">
      <c r="A40" s="5" t="s">
        <v>178</v>
      </c>
      <c r="B40" s="6"/>
      <c r="C40" s="11" t="s">
        <v>179</v>
      </c>
      <c r="D40" s="8">
        <v>0</v>
      </c>
      <c r="E40" s="9">
        <v>15000</v>
      </c>
      <c r="F40" s="65">
        <f t="shared" si="7"/>
        <v>15000</v>
      </c>
      <c r="G40" s="92"/>
      <c r="H40" s="92"/>
      <c r="I40" s="75">
        <v>0</v>
      </c>
      <c r="J40" s="70">
        <v>15000</v>
      </c>
      <c r="K40" s="76">
        <f t="shared" si="9"/>
        <v>15000</v>
      </c>
      <c r="L40" s="75">
        <v>0</v>
      </c>
      <c r="M40" s="70">
        <f>J40</f>
        <v>15000</v>
      </c>
      <c r="N40" s="155">
        <f t="shared" si="8"/>
        <v>15000</v>
      </c>
    </row>
    <row r="41" spans="1:14" ht="14.25" customHeight="1" x14ac:dyDescent="0.2">
      <c r="A41" s="5" t="s">
        <v>180</v>
      </c>
      <c r="B41" s="6"/>
      <c r="C41" s="11" t="s">
        <v>181</v>
      </c>
      <c r="D41" s="8">
        <v>0</v>
      </c>
      <c r="E41" s="8">
        <v>100</v>
      </c>
      <c r="F41" s="58">
        <f t="shared" si="7"/>
        <v>100</v>
      </c>
      <c r="G41" s="191"/>
      <c r="H41" s="191"/>
      <c r="I41" s="63">
        <v>0</v>
      </c>
      <c r="J41" s="70">
        <v>100</v>
      </c>
      <c r="K41" s="76">
        <f t="shared" si="9"/>
        <v>100</v>
      </c>
      <c r="L41" s="75">
        <v>0</v>
      </c>
      <c r="M41" s="53">
        <v>100</v>
      </c>
      <c r="N41" s="155">
        <f t="shared" si="8"/>
        <v>100</v>
      </c>
    </row>
    <row r="42" spans="1:14" ht="14.25" customHeight="1" x14ac:dyDescent="0.2">
      <c r="A42" s="5" t="s">
        <v>182</v>
      </c>
      <c r="B42" s="6"/>
      <c r="C42" s="11" t="s">
        <v>183</v>
      </c>
      <c r="D42" s="8">
        <v>0</v>
      </c>
      <c r="E42" s="9">
        <v>5000</v>
      </c>
      <c r="F42" s="65">
        <f t="shared" si="7"/>
        <v>5000</v>
      </c>
      <c r="G42" s="92"/>
      <c r="H42" s="92"/>
      <c r="I42" s="75">
        <v>0</v>
      </c>
      <c r="J42" s="70">
        <v>5000</v>
      </c>
      <c r="K42" s="76">
        <f t="shared" si="9"/>
        <v>5000</v>
      </c>
      <c r="L42" s="75">
        <v>0</v>
      </c>
      <c r="M42" s="70">
        <v>5000</v>
      </c>
      <c r="N42" s="155">
        <f t="shared" si="8"/>
        <v>5000</v>
      </c>
    </row>
    <row r="43" spans="1:14" ht="14.25" customHeight="1" x14ac:dyDescent="0.2">
      <c r="A43" s="5" t="s">
        <v>184</v>
      </c>
      <c r="B43" s="6"/>
      <c r="C43" s="11" t="s">
        <v>185</v>
      </c>
      <c r="D43" s="8">
        <v>0</v>
      </c>
      <c r="E43" s="9">
        <v>2500</v>
      </c>
      <c r="F43" s="65">
        <f t="shared" si="7"/>
        <v>2500</v>
      </c>
      <c r="G43" s="92"/>
      <c r="H43" s="92"/>
      <c r="I43" s="75">
        <v>0</v>
      </c>
      <c r="J43" s="70">
        <v>2500</v>
      </c>
      <c r="K43" s="76">
        <f t="shared" si="9"/>
        <v>2500</v>
      </c>
      <c r="L43" s="75">
        <v>0</v>
      </c>
      <c r="M43" s="70">
        <v>2500</v>
      </c>
      <c r="N43" s="155">
        <f t="shared" si="8"/>
        <v>2500</v>
      </c>
    </row>
    <row r="44" spans="1:14" ht="14.25" customHeight="1" x14ac:dyDescent="0.2">
      <c r="A44" s="5" t="s">
        <v>186</v>
      </c>
      <c r="B44" s="6"/>
      <c r="C44" s="11" t="s">
        <v>187</v>
      </c>
      <c r="D44" s="8">
        <v>0</v>
      </c>
      <c r="E44" s="9">
        <v>5000</v>
      </c>
      <c r="F44" s="65">
        <f t="shared" si="7"/>
        <v>5000</v>
      </c>
      <c r="G44" s="92"/>
      <c r="H44" s="92"/>
      <c r="I44" s="75">
        <v>0</v>
      </c>
      <c r="J44" s="70">
        <v>5000</v>
      </c>
      <c r="K44" s="76">
        <f t="shared" si="9"/>
        <v>5000</v>
      </c>
      <c r="L44" s="75">
        <v>0</v>
      </c>
      <c r="M44" s="70">
        <v>5000</v>
      </c>
      <c r="N44" s="155">
        <f t="shared" si="8"/>
        <v>5000</v>
      </c>
    </row>
    <row r="45" spans="1:14" ht="14.25" customHeight="1" x14ac:dyDescent="0.2">
      <c r="A45" s="5" t="s">
        <v>188</v>
      </c>
      <c r="B45" s="6"/>
      <c r="C45" s="11" t="s">
        <v>189</v>
      </c>
      <c r="D45" s="8">
        <v>0</v>
      </c>
      <c r="E45" s="9">
        <v>18000</v>
      </c>
      <c r="F45" s="65">
        <f t="shared" si="7"/>
        <v>18000</v>
      </c>
      <c r="G45" s="208">
        <v>1483.35</v>
      </c>
      <c r="H45" s="208">
        <f>E45+G45</f>
        <v>19483.349999999999</v>
      </c>
      <c r="I45" s="75">
        <v>0</v>
      </c>
      <c r="J45" s="70">
        <v>20000</v>
      </c>
      <c r="K45" s="76">
        <f t="shared" si="9"/>
        <v>20000</v>
      </c>
      <c r="L45" s="75">
        <v>0</v>
      </c>
      <c r="M45" s="70">
        <f>J45</f>
        <v>20000</v>
      </c>
      <c r="N45" s="155">
        <f t="shared" si="8"/>
        <v>20000</v>
      </c>
    </row>
    <row r="46" spans="1:14" ht="14.25" customHeight="1" x14ac:dyDescent="0.2">
      <c r="A46" s="5" t="s">
        <v>190</v>
      </c>
      <c r="B46" s="6"/>
      <c r="C46" s="11" t="s">
        <v>191</v>
      </c>
      <c r="D46" s="8">
        <v>0</v>
      </c>
      <c r="E46" s="9">
        <v>56000</v>
      </c>
      <c r="F46" s="65">
        <f t="shared" si="7"/>
        <v>56000</v>
      </c>
      <c r="G46" s="208">
        <v>4425.58</v>
      </c>
      <c r="H46" s="208">
        <f>E46+G46</f>
        <v>60425.58</v>
      </c>
      <c r="I46" s="75">
        <v>0</v>
      </c>
      <c r="J46" s="70">
        <v>60000</v>
      </c>
      <c r="K46" s="76">
        <f t="shared" si="9"/>
        <v>60000</v>
      </c>
      <c r="L46" s="75">
        <v>0</v>
      </c>
      <c r="M46" s="70">
        <v>60000</v>
      </c>
      <c r="N46" s="155">
        <f t="shared" si="8"/>
        <v>60000</v>
      </c>
    </row>
    <row r="47" spans="1:14" ht="14.25" customHeight="1" x14ac:dyDescent="0.2">
      <c r="A47" s="12" t="s">
        <v>192</v>
      </c>
      <c r="B47" s="13"/>
      <c r="C47" s="11" t="s">
        <v>193</v>
      </c>
      <c r="D47" s="14">
        <v>0</v>
      </c>
      <c r="E47" s="17">
        <v>2000</v>
      </c>
      <c r="F47" s="66">
        <f t="shared" si="7"/>
        <v>2000</v>
      </c>
      <c r="G47" s="93"/>
      <c r="H47" s="93"/>
      <c r="I47" s="96">
        <v>0</v>
      </c>
      <c r="J47" s="70">
        <v>2000</v>
      </c>
      <c r="K47" s="77">
        <f t="shared" si="9"/>
        <v>2000</v>
      </c>
      <c r="L47" s="96">
        <v>0</v>
      </c>
      <c r="M47" s="71">
        <v>2000</v>
      </c>
      <c r="N47" s="155">
        <f t="shared" si="8"/>
        <v>2000</v>
      </c>
    </row>
    <row r="48" spans="1:14" ht="17.100000000000001" customHeight="1" x14ac:dyDescent="0.2">
      <c r="A48" s="262" t="s">
        <v>194</v>
      </c>
      <c r="B48" s="263"/>
      <c r="C48" s="264"/>
      <c r="D48" s="18">
        <f t="shared" ref="D48:L48" si="10">SUM(D35:D47)</f>
        <v>0</v>
      </c>
      <c r="E48" s="15">
        <f>SUM(E35:E47)</f>
        <v>318600</v>
      </c>
      <c r="F48" s="67">
        <f>SUM(F35:F47)</f>
        <v>318600</v>
      </c>
      <c r="G48" s="194"/>
      <c r="H48" s="212">
        <f>E48+G45+G46-E35+H35</f>
        <v>334508.93</v>
      </c>
      <c r="I48" s="97">
        <f t="shared" si="10"/>
        <v>0</v>
      </c>
      <c r="J48" s="86">
        <f>SUM(J35:J47)</f>
        <v>314600</v>
      </c>
      <c r="K48" s="79">
        <f>SUM(K35:K47)</f>
        <v>314600</v>
      </c>
      <c r="L48" s="97">
        <f t="shared" si="10"/>
        <v>0</v>
      </c>
      <c r="M48" s="86">
        <f>SUM(M35:M47)</f>
        <v>314600</v>
      </c>
      <c r="N48" s="165">
        <f>SUM(N35:N47)</f>
        <v>314600</v>
      </c>
    </row>
    <row r="49" spans="1:14" ht="14.25" customHeight="1" x14ac:dyDescent="0.2">
      <c r="A49" s="5" t="s">
        <v>195</v>
      </c>
      <c r="B49" s="6"/>
      <c r="C49" s="10" t="s">
        <v>196</v>
      </c>
      <c r="D49" s="309"/>
      <c r="E49" s="301"/>
      <c r="F49" s="301"/>
      <c r="G49" s="189"/>
      <c r="H49" s="189"/>
      <c r="I49" s="49"/>
      <c r="J49" s="54"/>
      <c r="K49" s="54"/>
      <c r="L49" s="54"/>
      <c r="M49" s="55"/>
      <c r="N49" s="152"/>
    </row>
    <row r="50" spans="1:14" ht="14.25" customHeight="1" x14ac:dyDescent="0.2">
      <c r="A50" s="5" t="s">
        <v>197</v>
      </c>
      <c r="B50" s="6"/>
      <c r="C50" s="11" t="s">
        <v>198</v>
      </c>
      <c r="D50" s="8">
        <v>0</v>
      </c>
      <c r="E50" s="8">
        <v>0</v>
      </c>
      <c r="F50" s="58">
        <f>D50+E50</f>
        <v>0</v>
      </c>
      <c r="G50" s="191"/>
      <c r="H50" s="191"/>
      <c r="I50" s="63">
        <v>0</v>
      </c>
      <c r="J50" s="53">
        <v>0</v>
      </c>
      <c r="K50" s="64">
        <f>J50</f>
        <v>0</v>
      </c>
      <c r="L50" s="63">
        <v>0</v>
      </c>
      <c r="M50" s="53">
        <v>0</v>
      </c>
      <c r="N50" s="71">
        <f>L50+M50</f>
        <v>0</v>
      </c>
    </row>
    <row r="51" spans="1:14" ht="14.25" customHeight="1" x14ac:dyDescent="0.2">
      <c r="A51" s="12" t="s">
        <v>199</v>
      </c>
      <c r="B51" s="13"/>
      <c r="C51" s="11" t="s">
        <v>200</v>
      </c>
      <c r="D51" s="14">
        <v>0</v>
      </c>
      <c r="E51" s="17">
        <v>2000</v>
      </c>
      <c r="F51" s="66">
        <f>D51+E51</f>
        <v>2000</v>
      </c>
      <c r="G51" s="195"/>
      <c r="H51" s="195"/>
      <c r="I51" s="84">
        <v>0</v>
      </c>
      <c r="J51" s="71">
        <v>2500</v>
      </c>
      <c r="K51" s="85">
        <f>J51</f>
        <v>2500</v>
      </c>
      <c r="L51" s="84">
        <v>0</v>
      </c>
      <c r="M51" s="71">
        <v>2500</v>
      </c>
      <c r="N51" s="71">
        <f>L51+M51</f>
        <v>2500</v>
      </c>
    </row>
    <row r="52" spans="1:14" ht="17.100000000000001" customHeight="1" x14ac:dyDescent="0.2">
      <c r="A52" s="312" t="s">
        <v>201</v>
      </c>
      <c r="B52" s="313"/>
      <c r="C52" s="314"/>
      <c r="D52" s="18">
        <f t="shared" ref="D52:L52" si="11">SUM(D50:D51)</f>
        <v>0</v>
      </c>
      <c r="E52" s="15">
        <f>SUM(E50:E51)</f>
        <v>2000</v>
      </c>
      <c r="F52" s="67">
        <f>SUM(F50:F51)</f>
        <v>2000</v>
      </c>
      <c r="G52" s="194"/>
      <c r="H52" s="194">
        <f>E52</f>
        <v>2000</v>
      </c>
      <c r="I52" s="97">
        <f t="shared" si="11"/>
        <v>0</v>
      </c>
      <c r="J52" s="86">
        <f>SUM(J50:J51)</f>
        <v>2500</v>
      </c>
      <c r="K52" s="79">
        <f>SUM(K50:K51)</f>
        <v>2500</v>
      </c>
      <c r="L52" s="103">
        <f t="shared" si="11"/>
        <v>0</v>
      </c>
      <c r="M52" s="72">
        <f>SUM(M50:M51)</f>
        <v>2500</v>
      </c>
      <c r="N52" s="72">
        <f>SUM(N50:N51)</f>
        <v>2500</v>
      </c>
    </row>
    <row r="53" spans="1:14" ht="14.45" customHeight="1" x14ac:dyDescent="0.2">
      <c r="A53" s="5" t="s">
        <v>202</v>
      </c>
      <c r="B53" s="6"/>
      <c r="C53" s="10" t="s">
        <v>203</v>
      </c>
      <c r="D53" s="259"/>
      <c r="E53" s="260"/>
      <c r="F53" s="260"/>
      <c r="G53" s="189"/>
      <c r="H53" s="189"/>
      <c r="I53" s="49"/>
      <c r="J53" s="51"/>
      <c r="K53" s="51"/>
      <c r="L53" s="310"/>
      <c r="M53" s="278"/>
      <c r="N53" s="311"/>
    </row>
    <row r="54" spans="1:14" ht="14.25" customHeight="1" x14ac:dyDescent="0.2">
      <c r="A54" s="5" t="s">
        <v>204</v>
      </c>
      <c r="B54" s="6"/>
      <c r="C54" s="11" t="s">
        <v>205</v>
      </c>
      <c r="D54" s="8">
        <v>0</v>
      </c>
      <c r="E54" s="177">
        <v>20000</v>
      </c>
      <c r="F54" s="65">
        <f t="shared" ref="F54:F59" si="12">D54+E54</f>
        <v>20000</v>
      </c>
      <c r="G54" s="208">
        <v>3819.08</v>
      </c>
      <c r="H54" s="208">
        <f>E54+G54</f>
        <v>23819.08</v>
      </c>
      <c r="I54" s="75">
        <v>0</v>
      </c>
      <c r="J54" s="180">
        <v>20000</v>
      </c>
      <c r="K54" s="76">
        <f t="shared" ref="K54:K59" si="13">J54</f>
        <v>20000</v>
      </c>
      <c r="L54" s="75">
        <v>0</v>
      </c>
      <c r="M54" s="180">
        <v>20000</v>
      </c>
      <c r="N54" s="70">
        <f t="shared" ref="N54:N59" si="14">L54+M54</f>
        <v>20000</v>
      </c>
    </row>
    <row r="55" spans="1:14" ht="14.25" customHeight="1" x14ac:dyDescent="0.2">
      <c r="A55" s="5" t="s">
        <v>206</v>
      </c>
      <c r="B55" s="6"/>
      <c r="C55" s="11" t="s">
        <v>207</v>
      </c>
      <c r="D55" s="8">
        <v>0</v>
      </c>
      <c r="E55" s="177">
        <v>20000</v>
      </c>
      <c r="F55" s="65">
        <f t="shared" si="12"/>
        <v>20000</v>
      </c>
      <c r="G55" s="208">
        <v>1783.53</v>
      </c>
      <c r="H55" s="208">
        <f>E55+G55</f>
        <v>21783.53</v>
      </c>
      <c r="I55" s="75">
        <v>0</v>
      </c>
      <c r="J55" s="180">
        <v>20000</v>
      </c>
      <c r="K55" s="76">
        <f t="shared" si="13"/>
        <v>20000</v>
      </c>
      <c r="L55" s="75">
        <v>0</v>
      </c>
      <c r="M55" s="180">
        <v>20000</v>
      </c>
      <c r="N55" s="70">
        <f t="shared" si="14"/>
        <v>20000</v>
      </c>
    </row>
    <row r="56" spans="1:14" ht="14.1" customHeight="1" x14ac:dyDescent="0.2">
      <c r="A56" s="5" t="s">
        <v>208</v>
      </c>
      <c r="B56" s="6"/>
      <c r="C56" s="11" t="s">
        <v>209</v>
      </c>
      <c r="D56" s="8">
        <v>0</v>
      </c>
      <c r="E56" s="177">
        <v>45000</v>
      </c>
      <c r="F56" s="65">
        <f t="shared" si="12"/>
        <v>45000</v>
      </c>
      <c r="G56" s="208">
        <v>15766.56</v>
      </c>
      <c r="H56" s="208">
        <f>E56+G56</f>
        <v>60766.559999999998</v>
      </c>
      <c r="I56" s="75">
        <v>0</v>
      </c>
      <c r="J56" s="180">
        <v>47000</v>
      </c>
      <c r="K56" s="76">
        <f t="shared" si="13"/>
        <v>47000</v>
      </c>
      <c r="L56" s="75">
        <v>0</v>
      </c>
      <c r="M56" s="180">
        <v>50000</v>
      </c>
      <c r="N56" s="70">
        <f t="shared" si="14"/>
        <v>50000</v>
      </c>
    </row>
    <row r="57" spans="1:14" ht="14.25" customHeight="1" x14ac:dyDescent="0.2">
      <c r="A57" s="5" t="s">
        <v>210</v>
      </c>
      <c r="B57" s="6"/>
      <c r="C57" s="11" t="s">
        <v>211</v>
      </c>
      <c r="D57" s="8">
        <v>0</v>
      </c>
      <c r="E57" s="179">
        <v>0</v>
      </c>
      <c r="F57" s="58">
        <f t="shared" si="12"/>
        <v>0</v>
      </c>
      <c r="G57" s="191"/>
      <c r="H57" s="191"/>
      <c r="I57" s="63">
        <v>0</v>
      </c>
      <c r="J57" s="180">
        <v>0</v>
      </c>
      <c r="K57" s="76">
        <f t="shared" si="13"/>
        <v>0</v>
      </c>
      <c r="L57" s="75">
        <v>0</v>
      </c>
      <c r="M57" s="181">
        <v>0</v>
      </c>
      <c r="N57" s="70">
        <f t="shared" si="14"/>
        <v>0</v>
      </c>
    </row>
    <row r="58" spans="1:14" ht="14.25" customHeight="1" x14ac:dyDescent="0.2">
      <c r="A58" s="5" t="s">
        <v>212</v>
      </c>
      <c r="B58" s="6"/>
      <c r="C58" s="11" t="s">
        <v>213</v>
      </c>
      <c r="D58" s="8">
        <v>0</v>
      </c>
      <c r="E58" s="179">
        <v>0</v>
      </c>
      <c r="F58" s="58">
        <f t="shared" si="12"/>
        <v>0</v>
      </c>
      <c r="G58" s="191"/>
      <c r="H58" s="191"/>
      <c r="I58" s="63">
        <v>0</v>
      </c>
      <c r="J58" s="180">
        <v>0</v>
      </c>
      <c r="K58" s="76">
        <f t="shared" si="13"/>
        <v>0</v>
      </c>
      <c r="L58" s="75">
        <v>0</v>
      </c>
      <c r="M58" s="181">
        <v>0</v>
      </c>
      <c r="N58" s="70">
        <f t="shared" si="14"/>
        <v>0</v>
      </c>
    </row>
    <row r="59" spans="1:14" ht="14.25" customHeight="1" x14ac:dyDescent="0.2">
      <c r="A59" s="12" t="s">
        <v>214</v>
      </c>
      <c r="B59" s="13"/>
      <c r="C59" s="11" t="s">
        <v>215</v>
      </c>
      <c r="D59" s="14">
        <v>0</v>
      </c>
      <c r="E59" s="178">
        <v>1500</v>
      </c>
      <c r="F59" s="66">
        <f t="shared" si="12"/>
        <v>1500</v>
      </c>
      <c r="G59" s="214">
        <v>507.52</v>
      </c>
      <c r="H59" s="214">
        <f>E59+G59</f>
        <v>2007.52</v>
      </c>
      <c r="I59" s="96">
        <v>0</v>
      </c>
      <c r="J59" s="180">
        <v>1500</v>
      </c>
      <c r="K59" s="77">
        <f t="shared" si="13"/>
        <v>1500</v>
      </c>
      <c r="L59" s="96">
        <v>0</v>
      </c>
      <c r="M59" s="184">
        <v>1500</v>
      </c>
      <c r="N59" s="70">
        <f t="shared" si="14"/>
        <v>1500</v>
      </c>
    </row>
    <row r="60" spans="1:14" ht="17.100000000000001" customHeight="1" x14ac:dyDescent="0.2">
      <c r="A60" s="312" t="s">
        <v>216</v>
      </c>
      <c r="B60" s="313"/>
      <c r="C60" s="314"/>
      <c r="D60" s="18">
        <f t="shared" ref="D60:L60" si="15">SUM(D54:D59)</f>
        <v>0</v>
      </c>
      <c r="E60" s="15">
        <f>SUM(E54:E59)</f>
        <v>86500</v>
      </c>
      <c r="F60" s="67">
        <f>SUM(F54:F59)</f>
        <v>86500</v>
      </c>
      <c r="G60" s="193"/>
      <c r="H60" s="215">
        <f>E60+G54+G55+G56+G59</f>
        <v>108376.69</v>
      </c>
      <c r="I60" s="103">
        <f t="shared" si="15"/>
        <v>0</v>
      </c>
      <c r="J60" s="72">
        <f>SUM(J54:J59)</f>
        <v>88500</v>
      </c>
      <c r="K60" s="88">
        <f>SUM(K54:K59)</f>
        <v>88500</v>
      </c>
      <c r="L60" s="103">
        <f t="shared" si="15"/>
        <v>0</v>
      </c>
      <c r="M60" s="72">
        <f>SUM(M54:M59)</f>
        <v>91500</v>
      </c>
      <c r="N60" s="72">
        <f>SUM(N54:N59)</f>
        <v>91500</v>
      </c>
    </row>
    <row r="61" spans="1:14" ht="14.45" customHeight="1" x14ac:dyDescent="0.2">
      <c r="A61" s="5" t="s">
        <v>217</v>
      </c>
      <c r="B61" s="6"/>
      <c r="C61" s="10" t="s">
        <v>218</v>
      </c>
      <c r="D61" s="259"/>
      <c r="E61" s="260"/>
      <c r="F61" s="260"/>
      <c r="G61" s="189"/>
      <c r="H61" s="189"/>
      <c r="I61" s="49"/>
      <c r="J61" s="59"/>
      <c r="K61" s="59"/>
      <c r="L61" s="310"/>
      <c r="M61" s="278"/>
      <c r="N61" s="311"/>
    </row>
    <row r="62" spans="1:14" ht="14.25" customHeight="1" x14ac:dyDescent="0.2">
      <c r="A62" s="5" t="s">
        <v>219</v>
      </c>
      <c r="B62" s="6"/>
      <c r="C62" s="11" t="s">
        <v>220</v>
      </c>
      <c r="D62" s="8">
        <v>0</v>
      </c>
      <c r="E62" s="177">
        <v>20000</v>
      </c>
      <c r="F62" s="65">
        <f>D62+E62</f>
        <v>20000</v>
      </c>
      <c r="G62" s="208"/>
      <c r="H62" s="208">
        <v>25000</v>
      </c>
      <c r="I62" s="75">
        <v>0</v>
      </c>
      <c r="J62" s="180">
        <v>20000</v>
      </c>
      <c r="K62" s="76">
        <f>J62</f>
        <v>20000</v>
      </c>
      <c r="L62" s="75">
        <v>0</v>
      </c>
      <c r="M62" s="180">
        <v>10000</v>
      </c>
      <c r="N62" s="70">
        <f>L62+M62</f>
        <v>10000</v>
      </c>
    </row>
    <row r="63" spans="1:14" ht="14.25" customHeight="1" x14ac:dyDescent="0.2">
      <c r="A63" s="5" t="s">
        <v>221</v>
      </c>
      <c r="B63" s="6"/>
      <c r="C63" s="11" t="s">
        <v>222</v>
      </c>
      <c r="D63" s="8">
        <v>0</v>
      </c>
      <c r="E63" s="9">
        <v>8000</v>
      </c>
      <c r="F63" s="65">
        <f>D63+E63</f>
        <v>8000</v>
      </c>
      <c r="G63" s="208">
        <f>281.45</f>
        <v>281.45</v>
      </c>
      <c r="H63" s="208">
        <f>E63+G63+5000</f>
        <v>13281.45</v>
      </c>
      <c r="I63" s="75">
        <v>0</v>
      </c>
      <c r="J63" s="70">
        <v>8500</v>
      </c>
      <c r="K63" s="76">
        <f>J63</f>
        <v>8500</v>
      </c>
      <c r="L63" s="75">
        <v>0</v>
      </c>
      <c r="M63" s="70">
        <v>9000</v>
      </c>
      <c r="N63" s="70">
        <f>L63+M63</f>
        <v>9000</v>
      </c>
    </row>
    <row r="64" spans="1:14" ht="14.25" customHeight="1" x14ac:dyDescent="0.2">
      <c r="A64" s="5" t="s">
        <v>223</v>
      </c>
      <c r="B64" s="6"/>
      <c r="C64" s="11" t="s">
        <v>224</v>
      </c>
      <c r="D64" s="8">
        <v>0</v>
      </c>
      <c r="E64" s="9">
        <v>3500</v>
      </c>
      <c r="F64" s="65">
        <f>D64+E64</f>
        <v>3500</v>
      </c>
      <c r="G64" s="92"/>
      <c r="H64" s="92"/>
      <c r="I64" s="75">
        <v>0</v>
      </c>
      <c r="J64" s="70">
        <v>4000</v>
      </c>
      <c r="K64" s="76">
        <f>J64</f>
        <v>4000</v>
      </c>
      <c r="L64" s="75">
        <v>0</v>
      </c>
      <c r="M64" s="70">
        <v>4000</v>
      </c>
      <c r="N64" s="70">
        <f>L64+M64</f>
        <v>4000</v>
      </c>
    </row>
    <row r="65" spans="1:14" ht="14.25" customHeight="1" x14ac:dyDescent="0.2">
      <c r="A65" s="5" t="s">
        <v>225</v>
      </c>
      <c r="B65" s="6"/>
      <c r="C65" s="11" t="s">
        <v>226</v>
      </c>
      <c r="D65" s="8">
        <v>0</v>
      </c>
      <c r="E65" s="9">
        <v>25000</v>
      </c>
      <c r="F65" s="65">
        <f>D65+E65</f>
        <v>25000</v>
      </c>
      <c r="G65" s="208">
        <v>1537.2</v>
      </c>
      <c r="H65" s="208">
        <f>E65+G65</f>
        <v>26537.200000000001</v>
      </c>
      <c r="I65" s="75">
        <v>0</v>
      </c>
      <c r="J65" s="70">
        <v>25000</v>
      </c>
      <c r="K65" s="76">
        <f>J65</f>
        <v>25000</v>
      </c>
      <c r="L65" s="75">
        <v>0</v>
      </c>
      <c r="M65" s="70">
        <v>27000</v>
      </c>
      <c r="N65" s="70">
        <f>L65+M65</f>
        <v>27000</v>
      </c>
    </row>
    <row r="66" spans="1:14" ht="14.25" customHeight="1" x14ac:dyDescent="0.2">
      <c r="A66" s="12" t="s">
        <v>227</v>
      </c>
      <c r="B66" s="13"/>
      <c r="C66" s="11" t="s">
        <v>228</v>
      </c>
      <c r="D66" s="14">
        <v>0</v>
      </c>
      <c r="E66" s="17">
        <v>5000</v>
      </c>
      <c r="F66" s="66">
        <f>D66+E66</f>
        <v>5000</v>
      </c>
      <c r="G66" s="214">
        <v>15.74</v>
      </c>
      <c r="H66" s="214">
        <f>E66+G66</f>
        <v>5015.74</v>
      </c>
      <c r="I66" s="96">
        <v>0</v>
      </c>
      <c r="J66" s="70">
        <v>5000</v>
      </c>
      <c r="K66" s="77">
        <f>J66</f>
        <v>5000</v>
      </c>
      <c r="L66" s="96">
        <v>0</v>
      </c>
      <c r="M66" s="71">
        <v>5000</v>
      </c>
      <c r="N66" s="70">
        <f>L66+M66</f>
        <v>5000</v>
      </c>
    </row>
    <row r="67" spans="1:14" ht="17.100000000000001" customHeight="1" x14ac:dyDescent="0.2">
      <c r="A67" s="256" t="s">
        <v>229</v>
      </c>
      <c r="B67" s="257"/>
      <c r="C67" s="258"/>
      <c r="D67" s="18">
        <f t="shared" ref="D67:L67" si="16">SUM(D62:D66)</f>
        <v>0</v>
      </c>
      <c r="E67" s="15">
        <f>SUM(E62:E66)</f>
        <v>61500</v>
      </c>
      <c r="F67" s="67">
        <f>SUM(F62:F66)</f>
        <v>61500</v>
      </c>
      <c r="G67" s="194"/>
      <c r="H67" s="212">
        <f>E67+G63+G65+G66-E62+H62+5000</f>
        <v>73334.389999999985</v>
      </c>
      <c r="I67" s="97">
        <f t="shared" si="16"/>
        <v>0</v>
      </c>
      <c r="J67" s="86">
        <f>SUM(J62:J66)</f>
        <v>62500</v>
      </c>
      <c r="K67" s="79">
        <f>SUM(K62:K66)</f>
        <v>62500</v>
      </c>
      <c r="L67" s="103">
        <f t="shared" si="16"/>
        <v>0</v>
      </c>
      <c r="M67" s="72">
        <f>SUM(M62:M66)</f>
        <v>55000</v>
      </c>
      <c r="N67" s="72">
        <f>SUM(N62:N66)</f>
        <v>55000</v>
      </c>
    </row>
    <row r="68" spans="1:14" ht="14.25" customHeight="1" x14ac:dyDescent="0.2">
      <c r="A68" s="5" t="s">
        <v>230</v>
      </c>
      <c r="B68" s="6"/>
      <c r="C68" s="297" t="s">
        <v>231</v>
      </c>
      <c r="D68" s="299"/>
      <c r="E68" s="300"/>
      <c r="F68" s="300"/>
      <c r="G68" s="188"/>
      <c r="H68" s="188"/>
      <c r="I68" s="300"/>
      <c r="J68" s="329"/>
      <c r="K68" s="329"/>
      <c r="M68" s="52"/>
      <c r="N68" s="161"/>
    </row>
    <row r="69" spans="1:14" ht="6.6" customHeight="1" x14ac:dyDescent="0.2">
      <c r="A69" s="301"/>
      <c r="B69" s="302"/>
      <c r="C69" s="298"/>
      <c r="D69" s="48"/>
      <c r="E69" s="49"/>
      <c r="F69" s="49"/>
      <c r="G69" s="189"/>
      <c r="H69" s="189"/>
      <c r="I69" s="304"/>
      <c r="J69" s="304"/>
      <c r="K69" s="304"/>
      <c r="L69" s="49"/>
      <c r="M69" s="49"/>
      <c r="N69" s="158"/>
    </row>
    <row r="70" spans="1:14" ht="14.25" customHeight="1" x14ac:dyDescent="0.2">
      <c r="A70" s="5" t="s">
        <v>232</v>
      </c>
      <c r="B70" s="6"/>
      <c r="C70" s="11" t="s">
        <v>233</v>
      </c>
      <c r="D70" s="8">
        <v>0</v>
      </c>
      <c r="E70" s="177">
        <v>6000</v>
      </c>
      <c r="F70" s="65">
        <f t="shared" ref="F70:F76" si="17">D70+E70</f>
        <v>6000</v>
      </c>
      <c r="G70" s="208">
        <v>487.58</v>
      </c>
      <c r="H70" s="208">
        <f>E70+G70</f>
        <v>6487.58</v>
      </c>
      <c r="I70" s="75">
        <v>0</v>
      </c>
      <c r="J70" s="177">
        <v>7000</v>
      </c>
      <c r="K70" s="76">
        <f t="shared" ref="K70:K76" si="18">J70</f>
        <v>7000</v>
      </c>
      <c r="L70" s="70">
        <v>0</v>
      </c>
      <c r="M70" s="9">
        <v>7000</v>
      </c>
      <c r="N70" s="9">
        <f t="shared" ref="N70:N76" si="19">L70+M70</f>
        <v>7000</v>
      </c>
    </row>
    <row r="71" spans="1:14" ht="14.1" customHeight="1" x14ac:dyDescent="0.2">
      <c r="A71" s="5" t="s">
        <v>234</v>
      </c>
      <c r="B71" s="6"/>
      <c r="C71" s="11" t="s">
        <v>235</v>
      </c>
      <c r="D71" s="8">
        <v>0</v>
      </c>
      <c r="E71" s="177">
        <v>5000</v>
      </c>
      <c r="F71" s="65">
        <f t="shared" si="17"/>
        <v>5000</v>
      </c>
      <c r="G71" s="208"/>
      <c r="H71" s="208"/>
      <c r="I71" s="75">
        <v>0</v>
      </c>
      <c r="J71" s="177">
        <v>5000</v>
      </c>
      <c r="K71" s="76">
        <f t="shared" si="18"/>
        <v>5000</v>
      </c>
      <c r="L71" s="70">
        <v>0</v>
      </c>
      <c r="M71" s="9">
        <v>5000</v>
      </c>
      <c r="N71" s="9">
        <f t="shared" si="19"/>
        <v>5000</v>
      </c>
    </row>
    <row r="72" spans="1:14" ht="14.25" customHeight="1" x14ac:dyDescent="0.2">
      <c r="A72" s="5" t="s">
        <v>236</v>
      </c>
      <c r="B72" s="6"/>
      <c r="C72" s="37" t="s">
        <v>376</v>
      </c>
      <c r="D72" s="8">
        <v>0</v>
      </c>
      <c r="E72" s="177">
        <v>35000</v>
      </c>
      <c r="F72" s="65">
        <f t="shared" si="17"/>
        <v>35000</v>
      </c>
      <c r="G72" s="208">
        <f>992.3</f>
        <v>992.3</v>
      </c>
      <c r="H72" s="208">
        <f>E72+G72</f>
        <v>35992.300000000003</v>
      </c>
      <c r="I72" s="75">
        <v>0</v>
      </c>
      <c r="J72" s="177">
        <v>35000</v>
      </c>
      <c r="K72" s="76">
        <f t="shared" si="18"/>
        <v>35000</v>
      </c>
      <c r="L72" s="70">
        <v>0</v>
      </c>
      <c r="M72" s="177">
        <v>35000</v>
      </c>
      <c r="N72" s="9">
        <f t="shared" si="19"/>
        <v>35000</v>
      </c>
    </row>
    <row r="73" spans="1:14" ht="14.25" customHeight="1" x14ac:dyDescent="0.2">
      <c r="A73" s="5" t="s">
        <v>237</v>
      </c>
      <c r="B73" s="6"/>
      <c r="C73" s="11" t="s">
        <v>238</v>
      </c>
      <c r="D73" s="8">
        <v>0</v>
      </c>
      <c r="E73" s="177">
        <v>3500</v>
      </c>
      <c r="F73" s="65">
        <f t="shared" si="17"/>
        <v>3500</v>
      </c>
      <c r="G73" s="92"/>
      <c r="H73" s="92"/>
      <c r="I73" s="75">
        <v>0</v>
      </c>
      <c r="J73" s="177">
        <v>3500</v>
      </c>
      <c r="K73" s="76">
        <f t="shared" si="18"/>
        <v>3500</v>
      </c>
      <c r="L73" s="70">
        <v>0</v>
      </c>
      <c r="M73" s="177">
        <v>3500</v>
      </c>
      <c r="N73" s="9">
        <f t="shared" si="19"/>
        <v>3500</v>
      </c>
    </row>
    <row r="74" spans="1:14" ht="14.25" customHeight="1" x14ac:dyDescent="0.2">
      <c r="A74" s="5" t="s">
        <v>239</v>
      </c>
      <c r="B74" s="6"/>
      <c r="C74" s="11" t="s">
        <v>240</v>
      </c>
      <c r="D74" s="8">
        <v>0</v>
      </c>
      <c r="E74" s="177">
        <v>2000</v>
      </c>
      <c r="F74" s="65">
        <f t="shared" si="17"/>
        <v>2000</v>
      </c>
      <c r="G74" s="92"/>
      <c r="H74" s="92"/>
      <c r="I74" s="75">
        <v>0</v>
      </c>
      <c r="J74" s="177">
        <v>2000</v>
      </c>
      <c r="K74" s="76">
        <f t="shared" si="18"/>
        <v>2000</v>
      </c>
      <c r="L74" s="70">
        <v>0</v>
      </c>
      <c r="M74" s="177">
        <v>2000</v>
      </c>
      <c r="N74" s="9">
        <f t="shared" si="19"/>
        <v>2000</v>
      </c>
    </row>
    <row r="75" spans="1:14" ht="14.25" customHeight="1" x14ac:dyDescent="0.2">
      <c r="A75" s="5" t="s">
        <v>241</v>
      </c>
      <c r="B75" s="6"/>
      <c r="C75" s="11" t="s">
        <v>242</v>
      </c>
      <c r="D75" s="8">
        <v>0</v>
      </c>
      <c r="E75" s="177">
        <v>15000</v>
      </c>
      <c r="F75" s="65">
        <f t="shared" si="17"/>
        <v>15000</v>
      </c>
      <c r="G75" s="92"/>
      <c r="H75" s="92"/>
      <c r="I75" s="75">
        <v>0</v>
      </c>
      <c r="J75" s="177">
        <v>15000</v>
      </c>
      <c r="K75" s="76">
        <f t="shared" si="18"/>
        <v>15000</v>
      </c>
      <c r="L75" s="70">
        <v>0</v>
      </c>
      <c r="M75" s="177">
        <v>15000</v>
      </c>
      <c r="N75" s="9">
        <f t="shared" si="19"/>
        <v>15000</v>
      </c>
    </row>
    <row r="76" spans="1:14" ht="14.25" customHeight="1" x14ac:dyDescent="0.2">
      <c r="A76" s="12" t="s">
        <v>243</v>
      </c>
      <c r="B76" s="13"/>
      <c r="C76" s="11" t="s">
        <v>244</v>
      </c>
      <c r="D76" s="14">
        <v>0</v>
      </c>
      <c r="E76" s="178">
        <v>1000</v>
      </c>
      <c r="F76" s="66">
        <f t="shared" si="17"/>
        <v>1000</v>
      </c>
      <c r="G76" s="93"/>
      <c r="H76" s="93"/>
      <c r="I76" s="96">
        <v>0</v>
      </c>
      <c r="J76" s="177">
        <v>1000</v>
      </c>
      <c r="K76" s="77">
        <f t="shared" si="18"/>
        <v>1000</v>
      </c>
      <c r="L76" s="95">
        <v>0</v>
      </c>
      <c r="M76" s="17">
        <v>1000</v>
      </c>
      <c r="N76" s="9">
        <f t="shared" si="19"/>
        <v>1000</v>
      </c>
    </row>
    <row r="77" spans="1:14" ht="17.100000000000001" customHeight="1" x14ac:dyDescent="0.2">
      <c r="A77" s="256" t="s">
        <v>245</v>
      </c>
      <c r="B77" s="257"/>
      <c r="C77" s="258"/>
      <c r="D77" s="18">
        <f t="shared" ref="D77:L77" si="20">SUM(D70:D76)</f>
        <v>0</v>
      </c>
      <c r="E77" s="15">
        <f>SUM(E70:E76)</f>
        <v>67500</v>
      </c>
      <c r="F77" s="67">
        <f>SUM(F70:F76)</f>
        <v>67500</v>
      </c>
      <c r="G77" s="194"/>
      <c r="H77" s="212">
        <f>E77+G70+G72</f>
        <v>68979.88</v>
      </c>
      <c r="I77" s="78">
        <f t="shared" si="20"/>
        <v>0</v>
      </c>
      <c r="J77" s="15">
        <f>SUM(J70:J76)</f>
        <v>68500</v>
      </c>
      <c r="K77" s="79">
        <f>SUM(K70:K76)</f>
        <v>68500</v>
      </c>
      <c r="L77" s="87">
        <f t="shared" si="20"/>
        <v>0</v>
      </c>
      <c r="M77" s="16">
        <f>SUM(M70:M76)</f>
        <v>68500</v>
      </c>
      <c r="N77" s="16">
        <f>SUM(N70:N76)</f>
        <v>68500</v>
      </c>
    </row>
    <row r="78" spans="1:14" ht="14.25" customHeight="1" x14ac:dyDescent="0.2">
      <c r="A78" s="5" t="s">
        <v>246</v>
      </c>
      <c r="B78" s="6"/>
      <c r="C78" s="297" t="s">
        <v>247</v>
      </c>
      <c r="D78" s="299"/>
      <c r="E78" s="300"/>
      <c r="F78" s="300"/>
      <c r="G78" s="188"/>
      <c r="H78" s="188"/>
      <c r="I78" s="300"/>
      <c r="J78" s="329"/>
      <c r="K78" s="329"/>
      <c r="M78" s="52"/>
      <c r="N78" s="161"/>
    </row>
    <row r="79" spans="1:14" ht="6.6" customHeight="1" x14ac:dyDescent="0.2">
      <c r="A79" s="301"/>
      <c r="B79" s="302"/>
      <c r="C79" s="298"/>
      <c r="D79" s="48"/>
      <c r="E79" s="49"/>
      <c r="F79" s="49"/>
      <c r="G79" s="189"/>
      <c r="H79" s="189"/>
      <c r="I79" s="49"/>
      <c r="J79" s="56"/>
      <c r="K79" s="49"/>
      <c r="L79" s="49"/>
      <c r="M79" s="49"/>
      <c r="N79" s="158"/>
    </row>
    <row r="80" spans="1:14" ht="14.25" customHeight="1" x14ac:dyDescent="0.2">
      <c r="A80" s="5" t="s">
        <v>248</v>
      </c>
      <c r="B80" s="6"/>
      <c r="C80" s="11" t="s">
        <v>249</v>
      </c>
      <c r="D80" s="8">
        <v>0</v>
      </c>
      <c r="E80" s="9">
        <v>5000</v>
      </c>
      <c r="F80" s="65">
        <f>D80+E80</f>
        <v>5000</v>
      </c>
      <c r="G80" s="92"/>
      <c r="H80" s="92"/>
      <c r="I80" s="75">
        <v>0</v>
      </c>
      <c r="J80" s="9">
        <v>5000</v>
      </c>
      <c r="K80" s="76">
        <f>J80</f>
        <v>5000</v>
      </c>
      <c r="L80" s="70">
        <v>0</v>
      </c>
      <c r="M80" s="9">
        <v>5000</v>
      </c>
      <c r="N80" s="9">
        <f>L80+M80</f>
        <v>5000</v>
      </c>
    </row>
    <row r="81" spans="1:14" ht="14.25" customHeight="1" x14ac:dyDescent="0.2">
      <c r="A81" s="5" t="s">
        <v>250</v>
      </c>
      <c r="B81" s="6"/>
      <c r="C81" s="11" t="s">
        <v>251</v>
      </c>
      <c r="D81" s="8">
        <v>0</v>
      </c>
      <c r="E81" s="9">
        <v>5000</v>
      </c>
      <c r="F81" s="65">
        <f>D81+E81</f>
        <v>5000</v>
      </c>
      <c r="G81" s="208">
        <v>340.74</v>
      </c>
      <c r="H81" s="208">
        <f>E81+G81</f>
        <v>5340.74</v>
      </c>
      <c r="I81" s="75">
        <v>0</v>
      </c>
      <c r="J81" s="9">
        <v>5500</v>
      </c>
      <c r="K81" s="76">
        <f>J81</f>
        <v>5500</v>
      </c>
      <c r="L81" s="70">
        <v>0</v>
      </c>
      <c r="M81" s="9">
        <v>6000</v>
      </c>
      <c r="N81" s="9">
        <f>L81+M81</f>
        <v>6000</v>
      </c>
    </row>
    <row r="82" spans="1:14" ht="14.25" customHeight="1" x14ac:dyDescent="0.2">
      <c r="A82" s="12" t="s">
        <v>252</v>
      </c>
      <c r="B82" s="13"/>
      <c r="C82" s="11" t="s">
        <v>253</v>
      </c>
      <c r="D82" s="14">
        <v>0</v>
      </c>
      <c r="E82" s="14">
        <v>0</v>
      </c>
      <c r="F82" s="68">
        <f>D82+E82</f>
        <v>0</v>
      </c>
      <c r="G82" s="190"/>
      <c r="H82" s="190"/>
      <c r="I82" s="100">
        <v>0</v>
      </c>
      <c r="J82" s="9">
        <v>0</v>
      </c>
      <c r="K82" s="77">
        <v>0</v>
      </c>
      <c r="L82" s="95">
        <v>0</v>
      </c>
      <c r="M82" s="14">
        <v>0</v>
      </c>
      <c r="N82" s="9">
        <f>L82+M82</f>
        <v>0</v>
      </c>
    </row>
    <row r="83" spans="1:14" ht="17.100000000000001" customHeight="1" x14ac:dyDescent="0.2">
      <c r="A83" s="256" t="s">
        <v>254</v>
      </c>
      <c r="B83" s="257"/>
      <c r="C83" s="258"/>
      <c r="D83" s="18">
        <f t="shared" ref="D83:L83" si="21">SUM(D80:D82)</f>
        <v>0</v>
      </c>
      <c r="E83" s="15">
        <f>SUM(E80:E82)</f>
        <v>10000</v>
      </c>
      <c r="F83" s="67">
        <f>SUM(F80:F82)</f>
        <v>10000</v>
      </c>
      <c r="G83" s="194"/>
      <c r="H83" s="212">
        <f>E83+G81</f>
        <v>10340.74</v>
      </c>
      <c r="I83" s="78">
        <f t="shared" si="21"/>
        <v>0</v>
      </c>
      <c r="J83" s="15">
        <f>SUM(J80:J82)</f>
        <v>10500</v>
      </c>
      <c r="K83" s="79">
        <f>SUM(K80:K82)</f>
        <v>10500</v>
      </c>
      <c r="L83" s="87">
        <f t="shared" si="21"/>
        <v>0</v>
      </c>
      <c r="M83" s="16">
        <f>SUM(M80:M82)</f>
        <v>11000</v>
      </c>
      <c r="N83" s="16">
        <f>SUM(N80:N82)</f>
        <v>11000</v>
      </c>
    </row>
    <row r="84" spans="1:14" ht="14.45" customHeight="1" x14ac:dyDescent="0.2">
      <c r="A84" s="5" t="s">
        <v>255</v>
      </c>
      <c r="B84" s="6"/>
      <c r="C84" s="10" t="s">
        <v>256</v>
      </c>
      <c r="D84" s="259"/>
      <c r="E84" s="260"/>
      <c r="F84" s="260"/>
      <c r="G84" s="186"/>
      <c r="H84" s="186"/>
      <c r="I84" s="260"/>
      <c r="J84" s="328"/>
      <c r="K84" s="328"/>
      <c r="L84" s="278"/>
      <c r="M84" s="278"/>
      <c r="N84" s="311"/>
    </row>
    <row r="85" spans="1:14" ht="14.25" customHeight="1" x14ac:dyDescent="0.2">
      <c r="A85" s="12" t="s">
        <v>257</v>
      </c>
      <c r="B85" s="13"/>
      <c r="C85" s="11" t="s">
        <v>258</v>
      </c>
      <c r="D85" s="14">
        <v>0</v>
      </c>
      <c r="E85" s="17">
        <v>8000</v>
      </c>
      <c r="F85" s="66">
        <f>D85+E85</f>
        <v>8000</v>
      </c>
      <c r="G85" s="195"/>
      <c r="H85" s="195"/>
      <c r="I85" s="84">
        <v>0</v>
      </c>
      <c r="J85" s="17">
        <v>10000</v>
      </c>
      <c r="K85" s="85">
        <f>J85</f>
        <v>10000</v>
      </c>
      <c r="L85" s="71">
        <v>0</v>
      </c>
      <c r="M85" s="17">
        <v>10000</v>
      </c>
      <c r="N85" s="17">
        <f>L85+M85</f>
        <v>10000</v>
      </c>
    </row>
    <row r="86" spans="1:14" ht="17.100000000000001" customHeight="1" x14ac:dyDescent="0.2">
      <c r="A86" s="312" t="s">
        <v>259</v>
      </c>
      <c r="B86" s="313"/>
      <c r="C86" s="314"/>
      <c r="D86" s="18">
        <f>D85</f>
        <v>0</v>
      </c>
      <c r="E86" s="15">
        <f>E85</f>
        <v>8000</v>
      </c>
      <c r="F86" s="67">
        <f>F85</f>
        <v>8000</v>
      </c>
      <c r="G86" s="194"/>
      <c r="H86" s="194">
        <f>E86</f>
        <v>8000</v>
      </c>
      <c r="I86" s="78">
        <f>SUM(I85)</f>
        <v>0</v>
      </c>
      <c r="J86" s="15">
        <f>J85</f>
        <v>10000</v>
      </c>
      <c r="K86" s="79">
        <f>K85</f>
        <v>10000</v>
      </c>
      <c r="L86" s="123">
        <f>L85</f>
        <v>0</v>
      </c>
      <c r="M86" s="16">
        <f>M85</f>
        <v>10000</v>
      </c>
      <c r="N86" s="16">
        <f>N85</f>
        <v>10000</v>
      </c>
    </row>
    <row r="87" spans="1:14" ht="14.25" customHeight="1" x14ac:dyDescent="0.2">
      <c r="A87" s="5" t="s">
        <v>260</v>
      </c>
      <c r="B87" s="6"/>
      <c r="C87" s="10" t="s">
        <v>261</v>
      </c>
      <c r="D87" s="259"/>
      <c r="E87" s="260"/>
      <c r="F87" s="260"/>
      <c r="G87" s="189"/>
      <c r="H87" s="189"/>
      <c r="I87" s="49"/>
      <c r="J87" s="51"/>
      <c r="K87" s="51"/>
      <c r="L87" s="310"/>
      <c r="M87" s="278"/>
      <c r="N87" s="311"/>
    </row>
    <row r="88" spans="1:14" ht="14.25" customHeight="1" x14ac:dyDescent="0.2">
      <c r="A88" s="5" t="s">
        <v>262</v>
      </c>
      <c r="B88" s="6"/>
      <c r="C88" s="11" t="s">
        <v>263</v>
      </c>
      <c r="D88" s="8">
        <v>0</v>
      </c>
      <c r="E88" s="9">
        <v>2500</v>
      </c>
      <c r="F88" s="65">
        <f>D88+E88</f>
        <v>2500</v>
      </c>
      <c r="G88" s="92"/>
      <c r="H88" s="92"/>
      <c r="I88" s="75">
        <v>0</v>
      </c>
      <c r="J88" s="9">
        <v>3000</v>
      </c>
      <c r="K88" s="76">
        <f>J88</f>
        <v>3000</v>
      </c>
      <c r="L88" s="70">
        <v>0</v>
      </c>
      <c r="M88" s="9">
        <v>3000</v>
      </c>
      <c r="N88" s="9">
        <f>L88+M88</f>
        <v>3000</v>
      </c>
    </row>
    <row r="89" spans="1:14" ht="14.25" customHeight="1" x14ac:dyDescent="0.2">
      <c r="A89" s="5" t="s">
        <v>264</v>
      </c>
      <c r="B89" s="6"/>
      <c r="C89" s="11" t="s">
        <v>265</v>
      </c>
      <c r="D89" s="8">
        <v>0</v>
      </c>
      <c r="E89" s="9">
        <v>2500</v>
      </c>
      <c r="F89" s="65">
        <f>D89+E89</f>
        <v>2500</v>
      </c>
      <c r="G89" s="208">
        <v>854.41</v>
      </c>
      <c r="H89" s="208">
        <f>E89+G89</f>
        <v>3354.41</v>
      </c>
      <c r="I89" s="75">
        <v>0</v>
      </c>
      <c r="J89" s="9">
        <v>2500</v>
      </c>
      <c r="K89" s="76">
        <f>J89</f>
        <v>2500</v>
      </c>
      <c r="L89" s="70">
        <v>0</v>
      </c>
      <c r="M89" s="9">
        <v>2500</v>
      </c>
      <c r="N89" s="9">
        <f>L89+M89</f>
        <v>2500</v>
      </c>
    </row>
    <row r="90" spans="1:14" ht="14.25" customHeight="1" x14ac:dyDescent="0.2">
      <c r="A90" s="12" t="s">
        <v>266</v>
      </c>
      <c r="B90" s="13"/>
      <c r="C90" s="11" t="s">
        <v>267</v>
      </c>
      <c r="D90" s="14">
        <v>0</v>
      </c>
      <c r="E90" s="14">
        <v>0</v>
      </c>
      <c r="F90" s="68">
        <f>D90+E90</f>
        <v>0</v>
      </c>
      <c r="G90" s="190"/>
      <c r="H90" s="190"/>
      <c r="I90" s="100">
        <v>0</v>
      </c>
      <c r="J90" s="9">
        <v>0</v>
      </c>
      <c r="K90" s="77">
        <v>0</v>
      </c>
      <c r="L90" s="95">
        <v>0</v>
      </c>
      <c r="M90" s="14">
        <v>0</v>
      </c>
      <c r="N90" s="9">
        <f>L90+M90</f>
        <v>0</v>
      </c>
    </row>
    <row r="91" spans="1:14" ht="17.100000000000001" customHeight="1" x14ac:dyDescent="0.2">
      <c r="A91" s="312" t="s">
        <v>268</v>
      </c>
      <c r="B91" s="313"/>
      <c r="C91" s="314"/>
      <c r="D91" s="18">
        <f t="shared" ref="D91:L91" si="22">SUM(D88:D90)</f>
        <v>0</v>
      </c>
      <c r="E91" s="15">
        <f>SUM(E88:E90)</f>
        <v>5000</v>
      </c>
      <c r="F91" s="67">
        <f>SUM(F88:F90)</f>
        <v>5000</v>
      </c>
      <c r="G91" s="194"/>
      <c r="H91" s="212">
        <f>E91+G89</f>
        <v>5854.41</v>
      </c>
      <c r="I91" s="78">
        <f t="shared" si="22"/>
        <v>0</v>
      </c>
      <c r="J91" s="15">
        <f>SUM(J88:J90)</f>
        <v>5500</v>
      </c>
      <c r="K91" s="79">
        <f>SUM(K88:K90)</f>
        <v>5500</v>
      </c>
      <c r="L91" s="16">
        <f t="shared" si="22"/>
        <v>0</v>
      </c>
      <c r="M91" s="16">
        <f>SUM(M88:M90)</f>
        <v>5500</v>
      </c>
      <c r="N91" s="16">
        <f>SUM(N88:N90)</f>
        <v>5500</v>
      </c>
    </row>
    <row r="92" spans="1:14" ht="14.25" customHeight="1" x14ac:dyDescent="0.2">
      <c r="A92" s="5" t="s">
        <v>269</v>
      </c>
      <c r="B92" s="6"/>
      <c r="C92" s="10" t="s">
        <v>270</v>
      </c>
      <c r="D92" s="259"/>
      <c r="E92" s="260"/>
      <c r="F92" s="260"/>
      <c r="G92" s="186"/>
      <c r="H92" s="186"/>
      <c r="I92" s="47"/>
      <c r="J92" s="54"/>
      <c r="K92" s="59"/>
      <c r="L92" s="59"/>
      <c r="M92" s="53"/>
      <c r="N92" s="152"/>
    </row>
    <row r="93" spans="1:14" ht="14.25" customHeight="1" x14ac:dyDescent="0.2">
      <c r="A93" s="5" t="s">
        <v>271</v>
      </c>
      <c r="B93" s="6"/>
      <c r="C93" s="11" t="s">
        <v>272</v>
      </c>
      <c r="D93" s="8">
        <v>0</v>
      </c>
      <c r="E93" s="9">
        <v>2000</v>
      </c>
      <c r="F93" s="65">
        <f>D93+E93</f>
        <v>2000</v>
      </c>
      <c r="G93" s="92"/>
      <c r="H93" s="92"/>
      <c r="I93" s="75">
        <v>0</v>
      </c>
      <c r="J93" s="9">
        <v>2000</v>
      </c>
      <c r="K93" s="76">
        <f>J93</f>
        <v>2000</v>
      </c>
      <c r="L93" s="70">
        <v>0</v>
      </c>
      <c r="M93" s="9">
        <v>2000</v>
      </c>
      <c r="N93" s="9">
        <f>L93+M93</f>
        <v>2000</v>
      </c>
    </row>
    <row r="94" spans="1:14" ht="14.1" customHeight="1" x14ac:dyDescent="0.2">
      <c r="A94" s="5" t="s">
        <v>273</v>
      </c>
      <c r="B94" s="6"/>
      <c r="C94" s="11" t="s">
        <v>274</v>
      </c>
      <c r="D94" s="8">
        <v>0</v>
      </c>
      <c r="E94" s="9">
        <v>17000</v>
      </c>
      <c r="F94" s="65">
        <f>D94+E94</f>
        <v>17000</v>
      </c>
      <c r="G94" s="92"/>
      <c r="H94" s="92"/>
      <c r="I94" s="75">
        <v>0</v>
      </c>
      <c r="J94" s="9">
        <v>18000</v>
      </c>
      <c r="K94" s="76">
        <f>J94</f>
        <v>18000</v>
      </c>
      <c r="L94" s="70">
        <v>0</v>
      </c>
      <c r="M94" s="9">
        <v>20000</v>
      </c>
      <c r="N94" s="9">
        <f>L94+M94</f>
        <v>20000</v>
      </c>
    </row>
    <row r="95" spans="1:14" ht="14.25" customHeight="1" x14ac:dyDescent="0.2">
      <c r="A95" s="12" t="s">
        <v>275</v>
      </c>
      <c r="B95" s="13"/>
      <c r="C95" s="11" t="s">
        <v>276</v>
      </c>
      <c r="D95" s="14">
        <v>0</v>
      </c>
      <c r="E95" s="14">
        <v>0</v>
      </c>
      <c r="F95" s="68">
        <f>D95+E95</f>
        <v>0</v>
      </c>
      <c r="G95" s="190"/>
      <c r="H95" s="190"/>
      <c r="I95" s="100">
        <v>0</v>
      </c>
      <c r="J95" s="9">
        <v>0</v>
      </c>
      <c r="K95" s="77">
        <v>0</v>
      </c>
      <c r="L95" s="95">
        <v>0</v>
      </c>
      <c r="M95" s="14">
        <v>0</v>
      </c>
      <c r="N95" s="9">
        <f>L95+M95</f>
        <v>0</v>
      </c>
    </row>
    <row r="96" spans="1:14" ht="17.100000000000001" customHeight="1" x14ac:dyDescent="0.2">
      <c r="A96" s="312" t="s">
        <v>277</v>
      </c>
      <c r="B96" s="313"/>
      <c r="C96" s="314"/>
      <c r="D96" s="18">
        <f t="shared" ref="D96:L96" si="23">SUM(D93:D95)</f>
        <v>0</v>
      </c>
      <c r="E96" s="15">
        <f>SUM(E93:E95)</f>
        <v>19000</v>
      </c>
      <c r="F96" s="67">
        <f>SUM(F93:F95)</f>
        <v>19000</v>
      </c>
      <c r="G96" s="194"/>
      <c r="H96" s="194">
        <f>E96</f>
        <v>19000</v>
      </c>
      <c r="I96" s="78">
        <f t="shared" si="23"/>
        <v>0</v>
      </c>
      <c r="J96" s="15">
        <f>SUM(J93:J95)</f>
        <v>20000</v>
      </c>
      <c r="K96" s="79">
        <f>SUM(K93:K95)</f>
        <v>20000</v>
      </c>
      <c r="L96" s="123">
        <f t="shared" si="23"/>
        <v>0</v>
      </c>
      <c r="M96" s="16">
        <f>SUM(M93:M95)</f>
        <v>22000</v>
      </c>
      <c r="N96" s="16">
        <f>SUM(N93:N95)</f>
        <v>22000</v>
      </c>
    </row>
    <row r="97" spans="1:14" ht="14.25" customHeight="1" x14ac:dyDescent="0.2">
      <c r="A97" s="5" t="s">
        <v>278</v>
      </c>
      <c r="B97" s="6"/>
      <c r="C97" s="10" t="s">
        <v>279</v>
      </c>
      <c r="D97" s="259"/>
      <c r="E97" s="260"/>
      <c r="F97" s="260"/>
      <c r="G97" s="189"/>
      <c r="H97" s="189"/>
      <c r="I97" s="49"/>
      <c r="J97" s="51"/>
      <c r="K97" s="51"/>
      <c r="L97" s="310"/>
      <c r="M97" s="278"/>
      <c r="N97" s="311"/>
    </row>
    <row r="98" spans="1:14" ht="14.25" customHeight="1" x14ac:dyDescent="0.2">
      <c r="A98" s="12" t="s">
        <v>280</v>
      </c>
      <c r="B98" s="13"/>
      <c r="C98" s="11" t="s">
        <v>281</v>
      </c>
      <c r="D98" s="14">
        <v>0</v>
      </c>
      <c r="E98" s="17">
        <v>5000</v>
      </c>
      <c r="F98" s="66">
        <f>D98+E98</f>
        <v>5000</v>
      </c>
      <c r="G98" s="195"/>
      <c r="H98" s="195"/>
      <c r="I98" s="84">
        <v>0</v>
      </c>
      <c r="J98" s="17">
        <v>5000</v>
      </c>
      <c r="K98" s="85">
        <f>J98</f>
        <v>5000</v>
      </c>
      <c r="L98" s="71">
        <v>0</v>
      </c>
      <c r="M98" s="17">
        <v>5000</v>
      </c>
      <c r="N98" s="17">
        <f>L98+M98</f>
        <v>5000</v>
      </c>
    </row>
    <row r="99" spans="1:14" ht="17.100000000000001" customHeight="1" x14ac:dyDescent="0.2">
      <c r="A99" s="312" t="s">
        <v>282</v>
      </c>
      <c r="B99" s="313"/>
      <c r="C99" s="314"/>
      <c r="D99" s="18">
        <f>D98</f>
        <v>0</v>
      </c>
      <c r="E99" s="15">
        <f>E98</f>
        <v>5000</v>
      </c>
      <c r="F99" s="67">
        <f>F98</f>
        <v>5000</v>
      </c>
      <c r="G99" s="194"/>
      <c r="H99" s="194">
        <f>E99</f>
        <v>5000</v>
      </c>
      <c r="I99" s="78">
        <f>SUM(I98)</f>
        <v>0</v>
      </c>
      <c r="J99" s="15">
        <f>J98</f>
        <v>5000</v>
      </c>
      <c r="K99" s="79">
        <f>K98</f>
        <v>5000</v>
      </c>
      <c r="L99" s="16">
        <f>SUM(L98)</f>
        <v>0</v>
      </c>
      <c r="M99" s="16">
        <f>M98</f>
        <v>5000</v>
      </c>
      <c r="N99" s="16">
        <f>SUM(N98)</f>
        <v>5000</v>
      </c>
    </row>
    <row r="100" spans="1:14" ht="14.45" customHeight="1" x14ac:dyDescent="0.2">
      <c r="A100" s="5" t="s">
        <v>283</v>
      </c>
      <c r="B100" s="6"/>
      <c r="C100" s="10" t="s">
        <v>284</v>
      </c>
      <c r="D100" s="259"/>
      <c r="E100" s="260"/>
      <c r="F100" s="260"/>
      <c r="G100" s="186"/>
      <c r="H100" s="186"/>
      <c r="I100" s="47"/>
      <c r="J100" s="54"/>
      <c r="K100" s="59"/>
      <c r="L100" s="59"/>
      <c r="M100" s="53"/>
      <c r="N100" s="152"/>
    </row>
    <row r="101" spans="1:14" ht="14.25" customHeight="1" x14ac:dyDescent="0.2">
      <c r="A101" s="5" t="s">
        <v>285</v>
      </c>
      <c r="B101" s="6"/>
      <c r="C101" s="11" t="s">
        <v>286</v>
      </c>
      <c r="D101" s="8">
        <v>0</v>
      </c>
      <c r="E101" s="177">
        <v>22939.91</v>
      </c>
      <c r="F101" s="65">
        <f>D101+E101</f>
        <v>22939.91</v>
      </c>
      <c r="G101" s="208">
        <f>6714.37+74.44</f>
        <v>6788.8099999999995</v>
      </c>
      <c r="H101" s="208">
        <f>E101+G101</f>
        <v>29728.720000000001</v>
      </c>
      <c r="I101" s="75">
        <v>0</v>
      </c>
      <c r="J101" s="182">
        <f>8319.28</f>
        <v>8319.2800000000007</v>
      </c>
      <c r="K101" s="65">
        <f>J101</f>
        <v>8319.2800000000007</v>
      </c>
      <c r="L101" s="63">
        <v>0</v>
      </c>
      <c r="M101" s="177">
        <v>5172.4799999999996</v>
      </c>
      <c r="N101" s="9">
        <f>L101+M101</f>
        <v>5172.4799999999996</v>
      </c>
    </row>
    <row r="102" spans="1:14" ht="14.25" customHeight="1" x14ac:dyDescent="0.2">
      <c r="A102" s="12" t="s">
        <v>287</v>
      </c>
      <c r="B102" s="13"/>
      <c r="C102" s="11" t="s">
        <v>288</v>
      </c>
      <c r="D102" s="14">
        <v>0</v>
      </c>
      <c r="E102" s="178">
        <v>5000</v>
      </c>
      <c r="F102" s="66">
        <f>D102+E102</f>
        <v>5000</v>
      </c>
      <c r="G102" s="195"/>
      <c r="H102" s="195"/>
      <c r="I102" s="84">
        <v>0</v>
      </c>
      <c r="J102" s="182">
        <v>5000</v>
      </c>
      <c r="K102" s="66">
        <f>J102</f>
        <v>5000</v>
      </c>
      <c r="L102" s="80">
        <v>0</v>
      </c>
      <c r="M102" s="178">
        <v>5000</v>
      </c>
      <c r="N102" s="9">
        <f>L102+M102</f>
        <v>5000</v>
      </c>
    </row>
    <row r="103" spans="1:14" ht="17.25" customHeight="1" x14ac:dyDescent="0.2">
      <c r="A103" s="315" t="s">
        <v>289</v>
      </c>
      <c r="B103" s="316"/>
      <c r="C103" s="317"/>
      <c r="D103" s="18">
        <f t="shared" ref="D103:L103" si="24">SUM(D101:D102)</f>
        <v>0</v>
      </c>
      <c r="E103" s="15">
        <f>SUM(E101:E102)</f>
        <v>27939.91</v>
      </c>
      <c r="F103" s="67">
        <f>SUM(F101:F102)</f>
        <v>27939.91</v>
      </c>
      <c r="G103" s="194"/>
      <c r="H103" s="212">
        <f>E103+G101</f>
        <v>34728.720000000001</v>
      </c>
      <c r="I103" s="78">
        <f t="shared" si="24"/>
        <v>0</v>
      </c>
      <c r="J103" s="15">
        <f>SUM(J101:J102)</f>
        <v>13319.28</v>
      </c>
      <c r="K103" s="67">
        <f>SUM(K101:K102)</f>
        <v>13319.28</v>
      </c>
      <c r="L103" s="107">
        <f t="shared" si="24"/>
        <v>0</v>
      </c>
      <c r="M103" s="15">
        <f>SUM(M101:M102)</f>
        <v>10172.48</v>
      </c>
      <c r="N103" s="15">
        <f>SUM(N101:N102)</f>
        <v>10172.48</v>
      </c>
    </row>
    <row r="104" spans="1:14" ht="17.25" customHeight="1" x14ac:dyDescent="0.2">
      <c r="A104" s="265" t="s">
        <v>290</v>
      </c>
      <c r="B104" s="266"/>
      <c r="C104" s="267"/>
      <c r="D104" s="22">
        <f t="shared" ref="D104:I104" si="25">D12+D18+D22+D27+D33+D48+D52+D60+D67+D77+D83+D86+D91+D96+D99+D103</f>
        <v>0</v>
      </c>
      <c r="E104" s="38">
        <f>E12+E18+E22+E27+E33+E48+E52+E60+E67+E77+E83+E86+E91+E96+E99+E103</f>
        <v>877039.91</v>
      </c>
      <c r="F104" s="104">
        <f>F12+F18+F22+F27+F33+F48+F52+F60+F67+F77+F83+F86+F91+F96+F99+F103</f>
        <v>877039.91</v>
      </c>
      <c r="G104" s="201"/>
      <c r="H104" s="201">
        <f>H12+H18+H22+H27+H33+H48+H52+H60+H67+H77+H83+H86+H91+H96+H99+H103</f>
        <v>968285.57</v>
      </c>
      <c r="I104" s="105">
        <f t="shared" si="25"/>
        <v>0</v>
      </c>
      <c r="J104" s="38">
        <f>J12+J18+J22+J27+J33+J48+J52+J60+J67+J77+J83+J86+J91+J96+J99+J103</f>
        <v>886419.28</v>
      </c>
      <c r="K104" s="104">
        <f>K12+K18+K22+K27+K33+K48+K52+K60+K67+K77+K83+K86+K91+K96+K99+K103</f>
        <v>886419.28</v>
      </c>
      <c r="L104" s="162">
        <f>L12+L18+L22+L33+L48+L52+L60+L67+L77+L83+L86+L91+L96+L99+L103</f>
        <v>0</v>
      </c>
      <c r="M104" s="38">
        <f>M12+M18+M22+M27+M33+M48+M52+M60+M67+M77+M83+M86+M91+M96+M99+M103</f>
        <v>916772.48</v>
      </c>
      <c r="N104" s="21">
        <f>N12+N18+N22+N27+N33+N48+N52+N60+N67+N77+N83+N86+N91+N96+N99+N103</f>
        <v>916772.48</v>
      </c>
    </row>
    <row r="105" spans="1:14" ht="14.85" customHeight="1" x14ac:dyDescent="0.2">
      <c r="A105" s="5" t="s">
        <v>291</v>
      </c>
      <c r="B105" s="6"/>
      <c r="C105" s="10" t="s">
        <v>292</v>
      </c>
      <c r="D105" s="322"/>
      <c r="E105" s="323"/>
      <c r="F105" s="323"/>
      <c r="G105" s="323"/>
      <c r="H105" s="323"/>
      <c r="I105" s="323"/>
      <c r="J105" s="324"/>
      <c r="K105" s="324"/>
      <c r="L105" s="324"/>
      <c r="M105" s="324"/>
      <c r="N105" s="333"/>
    </row>
    <row r="106" spans="1:14" ht="14.25" customHeight="1" x14ac:dyDescent="0.2">
      <c r="A106" s="5" t="s">
        <v>293</v>
      </c>
      <c r="B106" s="6"/>
      <c r="C106" s="10" t="s">
        <v>294</v>
      </c>
      <c r="D106" s="253"/>
      <c r="E106" s="254"/>
      <c r="F106" s="254"/>
      <c r="G106" s="254"/>
      <c r="H106" s="254"/>
      <c r="I106" s="254"/>
      <c r="J106" s="286"/>
      <c r="K106" s="286"/>
      <c r="L106" s="286"/>
      <c r="M106" s="286"/>
      <c r="N106" s="321"/>
    </row>
    <row r="107" spans="1:14" ht="14.25" customHeight="1" x14ac:dyDescent="0.2">
      <c r="A107" s="5" t="s">
        <v>295</v>
      </c>
      <c r="B107" s="6"/>
      <c r="C107" s="11" t="s">
        <v>296</v>
      </c>
      <c r="D107" s="8">
        <v>0</v>
      </c>
      <c r="E107" s="8">
        <v>0</v>
      </c>
      <c r="F107" s="58">
        <f>D107+E107</f>
        <v>0</v>
      </c>
      <c r="G107" s="190"/>
      <c r="H107" s="190"/>
      <c r="I107" s="100">
        <v>0</v>
      </c>
      <c r="J107" s="17">
        <v>0</v>
      </c>
      <c r="K107" s="77">
        <v>0</v>
      </c>
      <c r="L107" s="95">
        <v>0</v>
      </c>
      <c r="M107" s="8">
        <v>0</v>
      </c>
      <c r="N107" s="8">
        <f>L107+M107</f>
        <v>0</v>
      </c>
    </row>
    <row r="108" spans="1:14" ht="14.25" customHeight="1" x14ac:dyDescent="0.2">
      <c r="A108" s="12" t="s">
        <v>297</v>
      </c>
      <c r="B108" s="13"/>
      <c r="C108" s="11" t="s">
        <v>298</v>
      </c>
      <c r="D108" s="14">
        <v>0</v>
      </c>
      <c r="E108" s="178">
        <v>5000</v>
      </c>
      <c r="F108" s="66">
        <f>D108+E108</f>
        <v>5000</v>
      </c>
      <c r="G108" s="195"/>
      <c r="H108" s="195"/>
      <c r="I108" s="84">
        <v>0</v>
      </c>
      <c r="J108" s="178">
        <v>5000</v>
      </c>
      <c r="K108" s="85">
        <f>J108</f>
        <v>5000</v>
      </c>
      <c r="L108" s="71">
        <v>0</v>
      </c>
      <c r="M108" s="178">
        <v>5000</v>
      </c>
      <c r="N108" s="17">
        <f>L108+M108</f>
        <v>5000</v>
      </c>
    </row>
    <row r="109" spans="1:14" ht="17.100000000000001" customHeight="1" x14ac:dyDescent="0.2">
      <c r="A109" s="256" t="s">
        <v>299</v>
      </c>
      <c r="B109" s="257"/>
      <c r="C109" s="258"/>
      <c r="D109" s="18">
        <f t="shared" ref="D109:N109" si="26">SUM(D107:D108)</f>
        <v>0</v>
      </c>
      <c r="E109" s="15">
        <f>SUM(E107:E108)</f>
        <v>5000</v>
      </c>
      <c r="F109" s="67">
        <f>SUM(F107:F108)</f>
        <v>5000</v>
      </c>
      <c r="G109" s="194"/>
      <c r="H109" s="194">
        <f>E109</f>
        <v>5000</v>
      </c>
      <c r="I109" s="78">
        <f t="shared" si="26"/>
        <v>0</v>
      </c>
      <c r="J109" s="15">
        <f>SUM(J107:J108)</f>
        <v>5000</v>
      </c>
      <c r="K109" s="79">
        <f t="shared" si="26"/>
        <v>5000</v>
      </c>
      <c r="L109" s="87">
        <f t="shared" si="26"/>
        <v>0</v>
      </c>
      <c r="M109" s="16">
        <f>SUM(M107:M108)</f>
        <v>5000</v>
      </c>
      <c r="N109" s="16">
        <f t="shared" si="26"/>
        <v>5000</v>
      </c>
    </row>
    <row r="110" spans="1:14" ht="14.45" customHeight="1" x14ac:dyDescent="0.2">
      <c r="A110" s="5" t="s">
        <v>300</v>
      </c>
      <c r="B110" s="6"/>
      <c r="C110" s="10" t="s">
        <v>301</v>
      </c>
      <c r="D110" s="259"/>
      <c r="E110" s="260"/>
      <c r="F110" s="260"/>
      <c r="G110" s="186"/>
      <c r="H110" s="186"/>
      <c r="I110" s="47"/>
      <c r="J110" s="54"/>
      <c r="K110" s="59"/>
      <c r="L110" s="310"/>
      <c r="M110" s="278"/>
      <c r="N110" s="311"/>
    </row>
    <row r="111" spans="1:14" ht="14.25" customHeight="1" x14ac:dyDescent="0.2">
      <c r="A111" s="5" t="s">
        <v>302</v>
      </c>
      <c r="B111" s="6"/>
      <c r="C111" s="11" t="s">
        <v>303</v>
      </c>
      <c r="D111" s="8">
        <v>0</v>
      </c>
      <c r="E111" s="177">
        <v>20000</v>
      </c>
      <c r="F111" s="65">
        <f>D111+E111</f>
        <v>20000</v>
      </c>
      <c r="G111" s="208">
        <v>11400.17</v>
      </c>
      <c r="H111" s="208">
        <f>E111+G111</f>
        <v>31400.17</v>
      </c>
      <c r="I111" s="75">
        <v>0</v>
      </c>
      <c r="J111" s="177">
        <v>20000</v>
      </c>
      <c r="K111" s="76">
        <f>J111</f>
        <v>20000</v>
      </c>
      <c r="L111" s="70">
        <v>0</v>
      </c>
      <c r="M111" s="177">
        <v>20000</v>
      </c>
      <c r="N111" s="9">
        <f>L111+M111</f>
        <v>20000</v>
      </c>
    </row>
    <row r="112" spans="1:14" ht="14.25" customHeight="1" x14ac:dyDescent="0.2">
      <c r="A112" s="12" t="s">
        <v>304</v>
      </c>
      <c r="B112" s="13"/>
      <c r="C112" s="11" t="s">
        <v>305</v>
      </c>
      <c r="D112" s="14">
        <v>0</v>
      </c>
      <c r="E112" s="178">
        <v>10000</v>
      </c>
      <c r="F112" s="66">
        <f>D112+E112</f>
        <v>10000</v>
      </c>
      <c r="G112" s="216"/>
      <c r="H112" s="216"/>
      <c r="I112" s="84">
        <v>0</v>
      </c>
      <c r="J112" s="178">
        <v>10000</v>
      </c>
      <c r="K112" s="85">
        <f>J112</f>
        <v>10000</v>
      </c>
      <c r="L112" s="71">
        <v>0</v>
      </c>
      <c r="M112" s="178">
        <v>10000</v>
      </c>
      <c r="N112" s="9">
        <f>L112+M112</f>
        <v>10000</v>
      </c>
    </row>
    <row r="113" spans="1:14" ht="17.100000000000001" customHeight="1" x14ac:dyDescent="0.2">
      <c r="A113" s="256" t="s">
        <v>306</v>
      </c>
      <c r="B113" s="257"/>
      <c r="C113" s="258"/>
      <c r="D113" s="18">
        <f t="shared" ref="D113:L113" si="27">SUM(D111:D112)</f>
        <v>0</v>
      </c>
      <c r="E113" s="15">
        <f>SUM(E111:E112)</f>
        <v>30000</v>
      </c>
      <c r="F113" s="67">
        <f>SUM(F111:F112)</f>
        <v>30000</v>
      </c>
      <c r="G113" s="212"/>
      <c r="H113" s="212">
        <f>E113+G111</f>
        <v>41400.17</v>
      </c>
      <c r="I113" s="78">
        <f t="shared" si="27"/>
        <v>0</v>
      </c>
      <c r="J113" s="15">
        <f>SUM(J111:J112)</f>
        <v>30000</v>
      </c>
      <c r="K113" s="79">
        <f t="shared" si="27"/>
        <v>30000</v>
      </c>
      <c r="L113" s="123">
        <f t="shared" si="27"/>
        <v>0</v>
      </c>
      <c r="M113" s="16">
        <f>SUM(M111:M112)</f>
        <v>30000</v>
      </c>
      <c r="N113" s="16">
        <f>SUM(N111:N112)</f>
        <v>30000</v>
      </c>
    </row>
    <row r="114" spans="1:14" ht="14.45" customHeight="1" x14ac:dyDescent="0.2">
      <c r="A114" s="5" t="s">
        <v>307</v>
      </c>
      <c r="B114" s="6"/>
      <c r="C114" s="10" t="s">
        <v>308</v>
      </c>
      <c r="D114" s="259"/>
      <c r="E114" s="260"/>
      <c r="F114" s="260"/>
      <c r="G114" s="189"/>
      <c r="H114" s="189"/>
      <c r="I114" s="49"/>
      <c r="J114" s="51"/>
      <c r="K114" s="51"/>
      <c r="L114" s="51"/>
      <c r="M114" s="53"/>
      <c r="N114" s="152"/>
    </row>
    <row r="115" spans="1:14" ht="14.25" customHeight="1" x14ac:dyDescent="0.2">
      <c r="A115" s="12" t="s">
        <v>309</v>
      </c>
      <c r="B115" s="13"/>
      <c r="C115" s="11" t="s">
        <v>310</v>
      </c>
      <c r="D115" s="17">
        <v>158900</v>
      </c>
      <c r="E115" s="17">
        <v>10000</v>
      </c>
      <c r="F115" s="66">
        <f>D115+E115</f>
        <v>168900</v>
      </c>
      <c r="G115" s="216">
        <v>160182.76</v>
      </c>
      <c r="H115" s="216">
        <f>E115+G115</f>
        <v>170182.76</v>
      </c>
      <c r="I115" s="84">
        <f>F115</f>
        <v>168900</v>
      </c>
      <c r="J115" s="17">
        <v>10000</v>
      </c>
      <c r="K115" s="85">
        <f>I115+J115</f>
        <v>178900</v>
      </c>
      <c r="L115" s="71">
        <f>K115</f>
        <v>178900</v>
      </c>
      <c r="M115" s="17">
        <v>10000</v>
      </c>
      <c r="N115" s="9">
        <f>L115+M115</f>
        <v>188900</v>
      </c>
    </row>
    <row r="116" spans="1:14" ht="17.100000000000001" customHeight="1" x14ac:dyDescent="0.2">
      <c r="A116" s="262" t="s">
        <v>311</v>
      </c>
      <c r="B116" s="263"/>
      <c r="C116" s="264"/>
      <c r="D116" s="15">
        <f t="shared" ref="D116:I116" si="28">D115</f>
        <v>158900</v>
      </c>
      <c r="E116" s="15">
        <f>E115</f>
        <v>10000</v>
      </c>
      <c r="F116" s="67">
        <f>F115</f>
        <v>168900</v>
      </c>
      <c r="G116" s="194"/>
      <c r="H116" s="212">
        <f>G115+E116</f>
        <v>170182.76</v>
      </c>
      <c r="I116" s="78">
        <f t="shared" si="28"/>
        <v>168900</v>
      </c>
      <c r="J116" s="15">
        <f>J115</f>
        <v>10000</v>
      </c>
      <c r="K116" s="79">
        <f>K115</f>
        <v>178900</v>
      </c>
      <c r="L116" s="86">
        <f>SUM(L115)</f>
        <v>178900</v>
      </c>
      <c r="M116" s="15">
        <f>M115</f>
        <v>10000</v>
      </c>
      <c r="N116" s="15">
        <f>N115</f>
        <v>188900</v>
      </c>
    </row>
    <row r="117" spans="1:14" ht="14.25" customHeight="1" x14ac:dyDescent="0.2">
      <c r="A117" s="5" t="s">
        <v>312</v>
      </c>
      <c r="B117" s="6"/>
      <c r="C117" s="10" t="s">
        <v>313</v>
      </c>
      <c r="D117" s="309"/>
      <c r="E117" s="301"/>
      <c r="F117" s="301"/>
      <c r="G117" s="189"/>
      <c r="H117" s="189"/>
      <c r="I117" s="49"/>
      <c r="J117" s="54"/>
      <c r="K117" s="59"/>
      <c r="L117" s="59"/>
      <c r="M117" s="53"/>
      <c r="N117" s="152"/>
    </row>
    <row r="118" spans="1:14" ht="14.25" customHeight="1" x14ac:dyDescent="0.2">
      <c r="A118" s="5" t="s">
        <v>314</v>
      </c>
      <c r="B118" s="6"/>
      <c r="C118" s="11" t="s">
        <v>315</v>
      </c>
      <c r="D118" s="8">
        <v>0</v>
      </c>
      <c r="E118" s="8">
        <v>0</v>
      </c>
      <c r="F118" s="58">
        <f>D118+E118</f>
        <v>0</v>
      </c>
      <c r="G118" s="191"/>
      <c r="H118" s="191"/>
      <c r="I118" s="63">
        <v>0</v>
      </c>
      <c r="J118" s="8">
        <v>0</v>
      </c>
      <c r="K118" s="64">
        <v>0</v>
      </c>
      <c r="L118" s="53">
        <v>0</v>
      </c>
      <c r="M118" s="8">
        <v>0</v>
      </c>
      <c r="N118" s="8">
        <f>L118+M118</f>
        <v>0</v>
      </c>
    </row>
    <row r="119" spans="1:14" ht="14.25" customHeight="1" x14ac:dyDescent="0.2">
      <c r="A119" s="12" t="s">
        <v>316</v>
      </c>
      <c r="B119" s="13"/>
      <c r="C119" s="11" t="s">
        <v>317</v>
      </c>
      <c r="D119" s="14">
        <v>0</v>
      </c>
      <c r="E119" s="14">
        <v>0</v>
      </c>
      <c r="F119" s="68">
        <f>D119+E119</f>
        <v>0</v>
      </c>
      <c r="G119" s="197"/>
      <c r="H119" s="197"/>
      <c r="I119" s="80">
        <v>0</v>
      </c>
      <c r="J119" s="14">
        <v>0</v>
      </c>
      <c r="K119" s="81">
        <v>0</v>
      </c>
      <c r="L119" s="73">
        <v>0</v>
      </c>
      <c r="M119" s="14">
        <v>0</v>
      </c>
      <c r="N119" s="8">
        <f>L119+M119</f>
        <v>0</v>
      </c>
    </row>
    <row r="120" spans="1:14" ht="17.25" customHeight="1" x14ac:dyDescent="0.2">
      <c r="A120" s="262" t="s">
        <v>318</v>
      </c>
      <c r="B120" s="263"/>
      <c r="C120" s="264"/>
      <c r="D120" s="18">
        <f t="shared" ref="D120:L120" si="29">SUM(D118:D119)</f>
        <v>0</v>
      </c>
      <c r="E120" s="18">
        <f>SUM(E118:E119)</f>
        <v>0</v>
      </c>
      <c r="F120" s="69">
        <f t="shared" si="29"/>
        <v>0</v>
      </c>
      <c r="G120" s="198"/>
      <c r="H120" s="198">
        <f>E120</f>
        <v>0</v>
      </c>
      <c r="I120" s="107">
        <f t="shared" si="29"/>
        <v>0</v>
      </c>
      <c r="J120" s="18">
        <f>SUM(J118:J119)</f>
        <v>0</v>
      </c>
      <c r="K120" s="125">
        <f t="shared" si="29"/>
        <v>0</v>
      </c>
      <c r="L120" s="124">
        <f t="shared" si="29"/>
        <v>0</v>
      </c>
      <c r="M120" s="18">
        <f>SUM(M118:M119)</f>
        <v>0</v>
      </c>
      <c r="N120" s="18">
        <f>SUM(N118:N119)</f>
        <v>0</v>
      </c>
    </row>
    <row r="121" spans="1:14" ht="17.100000000000001" customHeight="1" x14ac:dyDescent="0.2">
      <c r="A121" s="265" t="s">
        <v>319</v>
      </c>
      <c r="B121" s="266"/>
      <c r="C121" s="267"/>
      <c r="D121" s="20">
        <f t="shared" ref="D121:L121" si="30">D109+D113+D116+D120</f>
        <v>158900</v>
      </c>
      <c r="E121" s="20">
        <f>E109+E113+E116+E120</f>
        <v>45000</v>
      </c>
      <c r="F121" s="106">
        <f>F109+F113+F116+F120</f>
        <v>203900</v>
      </c>
      <c r="G121" s="196"/>
      <c r="H121" s="196">
        <f>H109+H113+H116+H120</f>
        <v>216582.93</v>
      </c>
      <c r="I121" s="108">
        <f t="shared" si="30"/>
        <v>168900</v>
      </c>
      <c r="J121" s="21">
        <f>J109+J113+J116+J120</f>
        <v>45000</v>
      </c>
      <c r="K121" s="127">
        <f>K109+K113+K116+K120</f>
        <v>213900</v>
      </c>
      <c r="L121" s="126">
        <f t="shared" si="30"/>
        <v>178900</v>
      </c>
      <c r="M121" s="21">
        <f>M109+M113+M116+M120</f>
        <v>45000</v>
      </c>
      <c r="N121" s="21">
        <f>N109+N113+N116+N120</f>
        <v>223900</v>
      </c>
    </row>
    <row r="122" spans="1:14" ht="14.85" customHeight="1" x14ac:dyDescent="0.2">
      <c r="A122" s="5" t="s">
        <v>320</v>
      </c>
      <c r="B122" s="6"/>
      <c r="C122" s="10" t="s">
        <v>321</v>
      </c>
      <c r="D122" s="322"/>
      <c r="E122" s="323"/>
      <c r="F122" s="323"/>
      <c r="G122" s="323"/>
      <c r="H122" s="323"/>
      <c r="I122" s="323"/>
      <c r="J122" s="324"/>
      <c r="K122" s="324"/>
      <c r="L122" s="324"/>
      <c r="M122" s="324"/>
      <c r="N122" s="311"/>
    </row>
    <row r="123" spans="1:14" ht="14.25" customHeight="1" x14ac:dyDescent="0.2">
      <c r="A123" s="5" t="s">
        <v>322</v>
      </c>
      <c r="B123" s="6"/>
      <c r="C123" s="10" t="s">
        <v>323</v>
      </c>
      <c r="D123" s="253"/>
      <c r="E123" s="254"/>
      <c r="F123" s="254"/>
      <c r="G123" s="254"/>
      <c r="H123" s="254"/>
      <c r="I123" s="254"/>
      <c r="J123" s="286"/>
      <c r="K123" s="286"/>
      <c r="L123" s="286"/>
      <c r="M123" s="286"/>
      <c r="N123" s="306"/>
    </row>
    <row r="124" spans="1:14" ht="14.25" customHeight="1" x14ac:dyDescent="0.2">
      <c r="A124" s="5" t="s">
        <v>324</v>
      </c>
      <c r="B124" s="6"/>
      <c r="C124" s="11" t="s">
        <v>325</v>
      </c>
      <c r="D124" s="8">
        <v>0</v>
      </c>
      <c r="E124" s="9">
        <f>'Table 1'!E50</f>
        <v>133593.60000000001</v>
      </c>
      <c r="F124" s="65">
        <f t="shared" ref="F124:F134" si="31">D124+E124</f>
        <v>133593.60000000001</v>
      </c>
      <c r="G124" s="208">
        <v>25998.76</v>
      </c>
      <c r="H124" s="208">
        <f>E124+G124</f>
        <v>159592.36000000002</v>
      </c>
      <c r="I124" s="75">
        <v>0</v>
      </c>
      <c r="J124" s="9">
        <f>'Table 1'!J50</f>
        <v>135946</v>
      </c>
      <c r="K124" s="76">
        <f t="shared" ref="K124:K135" si="32">J124</f>
        <v>135946</v>
      </c>
      <c r="L124" s="75">
        <v>0</v>
      </c>
      <c r="M124" s="70">
        <f>'Table 1'!M50</f>
        <v>138298</v>
      </c>
      <c r="N124" s="70">
        <f>L124+M124</f>
        <v>138298</v>
      </c>
    </row>
    <row r="125" spans="1:14" ht="14.25" customHeight="1" x14ac:dyDescent="0.2">
      <c r="A125" s="5" t="s">
        <v>326</v>
      </c>
      <c r="B125" s="6"/>
      <c r="C125" s="11" t="s">
        <v>327</v>
      </c>
      <c r="D125" s="8">
        <v>0</v>
      </c>
      <c r="E125" s="9">
        <f>'Table 1'!E51</f>
        <v>1411.2</v>
      </c>
      <c r="F125" s="65">
        <f t="shared" si="31"/>
        <v>1411.2</v>
      </c>
      <c r="G125" s="208">
        <v>3404.4</v>
      </c>
      <c r="H125" s="208">
        <f>E125+G125</f>
        <v>4815.6000000000004</v>
      </c>
      <c r="I125" s="75">
        <v>0</v>
      </c>
      <c r="J125" s="9">
        <v>1411.2</v>
      </c>
      <c r="K125" s="76">
        <f t="shared" si="32"/>
        <v>1411.2</v>
      </c>
      <c r="L125" s="75">
        <v>0</v>
      </c>
      <c r="M125" s="70">
        <v>1411.2</v>
      </c>
      <c r="N125" s="70">
        <f t="shared" ref="N125:N135" si="33">L125+M125</f>
        <v>1411.2</v>
      </c>
    </row>
    <row r="126" spans="1:14" ht="14.25" customHeight="1" x14ac:dyDescent="0.2">
      <c r="A126" s="5" t="s">
        <v>328</v>
      </c>
      <c r="B126" s="6"/>
      <c r="C126" s="11" t="s">
        <v>329</v>
      </c>
      <c r="D126" s="8">
        <v>0</v>
      </c>
      <c r="E126" s="9">
        <f>'Table 1'!E52</f>
        <v>35000</v>
      </c>
      <c r="F126" s="65">
        <f t="shared" si="31"/>
        <v>35000</v>
      </c>
      <c r="G126" s="208">
        <v>12090.29</v>
      </c>
      <c r="H126" s="208">
        <f>E126+G126</f>
        <v>47090.29</v>
      </c>
      <c r="I126" s="75">
        <v>0</v>
      </c>
      <c r="J126" s="9">
        <v>35000</v>
      </c>
      <c r="K126" s="76">
        <f t="shared" si="32"/>
        <v>35000</v>
      </c>
      <c r="L126" s="75">
        <v>0</v>
      </c>
      <c r="M126" s="70">
        <v>35000</v>
      </c>
      <c r="N126" s="70">
        <f t="shared" si="33"/>
        <v>35000</v>
      </c>
    </row>
    <row r="127" spans="1:14" ht="14.25" customHeight="1" x14ac:dyDescent="0.2">
      <c r="A127" s="5" t="s">
        <v>330</v>
      </c>
      <c r="B127" s="6"/>
      <c r="C127" s="11" t="s">
        <v>331</v>
      </c>
      <c r="D127" s="8">
        <v>0</v>
      </c>
      <c r="E127" s="9">
        <f>'Table 1'!E53</f>
        <v>60000</v>
      </c>
      <c r="F127" s="65">
        <f t="shared" si="31"/>
        <v>60000</v>
      </c>
      <c r="G127" s="208">
        <v>1831.67</v>
      </c>
      <c r="H127" s="208"/>
      <c r="I127" s="75">
        <v>0</v>
      </c>
      <c r="J127" s="9">
        <v>60000</v>
      </c>
      <c r="K127" s="76">
        <f t="shared" si="32"/>
        <v>60000</v>
      </c>
      <c r="L127" s="75">
        <v>0</v>
      </c>
      <c r="M127" s="70">
        <v>60000</v>
      </c>
      <c r="N127" s="70">
        <f t="shared" si="33"/>
        <v>60000</v>
      </c>
    </row>
    <row r="128" spans="1:14" ht="14.25" customHeight="1" x14ac:dyDescent="0.2">
      <c r="A128" s="5" t="s">
        <v>332</v>
      </c>
      <c r="B128" s="6"/>
      <c r="C128" s="11" t="s">
        <v>333</v>
      </c>
      <c r="D128" s="8">
        <v>0</v>
      </c>
      <c r="E128" s="9">
        <f>'Table 1'!E54</f>
        <v>2000</v>
      </c>
      <c r="F128" s="65">
        <f t="shared" si="31"/>
        <v>2000</v>
      </c>
      <c r="G128" s="208">
        <v>140</v>
      </c>
      <c r="H128" s="208"/>
      <c r="I128" s="75">
        <v>0</v>
      </c>
      <c r="J128" s="9">
        <v>2000</v>
      </c>
      <c r="K128" s="76">
        <f t="shared" si="32"/>
        <v>2000</v>
      </c>
      <c r="L128" s="75">
        <v>0</v>
      </c>
      <c r="M128" s="70">
        <v>2000</v>
      </c>
      <c r="N128" s="70">
        <f t="shared" si="33"/>
        <v>2000</v>
      </c>
    </row>
    <row r="129" spans="1:17" ht="14.25" customHeight="1" x14ac:dyDescent="0.2">
      <c r="A129" s="5" t="s">
        <v>334</v>
      </c>
      <c r="B129" s="6"/>
      <c r="C129" s="11" t="s">
        <v>335</v>
      </c>
      <c r="D129" s="8">
        <v>0</v>
      </c>
      <c r="E129" s="9">
        <f>'Table 1'!E55</f>
        <v>25000</v>
      </c>
      <c r="F129" s="65">
        <f t="shared" si="31"/>
        <v>25000</v>
      </c>
      <c r="G129" s="208">
        <v>1555.01</v>
      </c>
      <c r="H129" s="208"/>
      <c r="I129" s="75">
        <v>0</v>
      </c>
      <c r="J129" s="9">
        <v>25000</v>
      </c>
      <c r="K129" s="76">
        <f t="shared" si="32"/>
        <v>25000</v>
      </c>
      <c r="L129" s="75">
        <v>0</v>
      </c>
      <c r="M129" s="70">
        <v>25000</v>
      </c>
      <c r="N129" s="70">
        <f t="shared" si="33"/>
        <v>25000</v>
      </c>
    </row>
    <row r="130" spans="1:17" ht="14.25" customHeight="1" x14ac:dyDescent="0.2">
      <c r="A130" s="5" t="s">
        <v>336</v>
      </c>
      <c r="B130" s="6"/>
      <c r="C130" s="11" t="s">
        <v>337</v>
      </c>
      <c r="D130" s="8">
        <v>0</v>
      </c>
      <c r="E130" s="9">
        <f>'Table 1'!E56</f>
        <v>1000</v>
      </c>
      <c r="F130" s="65">
        <f t="shared" si="31"/>
        <v>1000</v>
      </c>
      <c r="G130" s="208">
        <v>334.73</v>
      </c>
      <c r="H130" s="208"/>
      <c r="I130" s="75">
        <v>0</v>
      </c>
      <c r="J130" s="9">
        <v>1000</v>
      </c>
      <c r="K130" s="76">
        <f t="shared" si="32"/>
        <v>1000</v>
      </c>
      <c r="L130" s="75">
        <v>0</v>
      </c>
      <c r="M130" s="70">
        <v>1000</v>
      </c>
      <c r="N130" s="70">
        <f t="shared" si="33"/>
        <v>1000</v>
      </c>
    </row>
    <row r="131" spans="1:17" ht="14.25" customHeight="1" x14ac:dyDescent="0.2">
      <c r="A131" s="5" t="s">
        <v>338</v>
      </c>
      <c r="B131" s="6"/>
      <c r="C131" s="11" t="s">
        <v>339</v>
      </c>
      <c r="D131" s="8">
        <v>0</v>
      </c>
      <c r="E131" s="8">
        <v>0</v>
      </c>
      <c r="F131" s="58">
        <f t="shared" si="31"/>
        <v>0</v>
      </c>
      <c r="G131" s="207"/>
      <c r="H131" s="207"/>
      <c r="I131" s="63">
        <v>0</v>
      </c>
      <c r="J131" s="9">
        <v>0</v>
      </c>
      <c r="K131" s="76">
        <f t="shared" si="32"/>
        <v>0</v>
      </c>
      <c r="L131" s="75">
        <v>0</v>
      </c>
      <c r="M131" s="53">
        <v>0</v>
      </c>
      <c r="N131" s="70">
        <f t="shared" si="33"/>
        <v>0</v>
      </c>
    </row>
    <row r="132" spans="1:17" ht="14.25" customHeight="1" x14ac:dyDescent="0.2">
      <c r="A132" s="5" t="s">
        <v>340</v>
      </c>
      <c r="B132" s="6"/>
      <c r="C132" s="11" t="s">
        <v>341</v>
      </c>
      <c r="D132" s="8">
        <v>0</v>
      </c>
      <c r="E132" s="9">
        <f>'Table 1'!E58</f>
        <v>5000</v>
      </c>
      <c r="F132" s="65">
        <f t="shared" si="31"/>
        <v>5000</v>
      </c>
      <c r="G132" s="208"/>
      <c r="H132" s="208"/>
      <c r="I132" s="75">
        <v>0</v>
      </c>
      <c r="J132" s="9">
        <v>5000</v>
      </c>
      <c r="K132" s="76">
        <f t="shared" si="32"/>
        <v>5000</v>
      </c>
      <c r="L132" s="75">
        <v>0</v>
      </c>
      <c r="M132" s="70">
        <v>5000</v>
      </c>
      <c r="N132" s="70">
        <f t="shared" si="33"/>
        <v>5000</v>
      </c>
    </row>
    <row r="133" spans="1:17" ht="14.25" customHeight="1" x14ac:dyDescent="0.2">
      <c r="A133" s="5" t="s">
        <v>342</v>
      </c>
      <c r="B133" s="6"/>
      <c r="C133" s="11" t="s">
        <v>104</v>
      </c>
      <c r="D133" s="8">
        <v>0</v>
      </c>
      <c r="E133" s="8">
        <v>0</v>
      </c>
      <c r="F133" s="58">
        <f t="shared" si="31"/>
        <v>0</v>
      </c>
      <c r="G133" s="207"/>
      <c r="H133" s="207"/>
      <c r="I133" s="63">
        <v>0</v>
      </c>
      <c r="J133" s="9">
        <v>0</v>
      </c>
      <c r="K133" s="76">
        <f t="shared" si="32"/>
        <v>0</v>
      </c>
      <c r="L133" s="75">
        <v>0</v>
      </c>
      <c r="M133" s="53">
        <v>0</v>
      </c>
      <c r="N133" s="70">
        <f t="shared" si="33"/>
        <v>0</v>
      </c>
    </row>
    <row r="134" spans="1:17" ht="14.1" customHeight="1" x14ac:dyDescent="0.2">
      <c r="A134" s="5" t="s">
        <v>343</v>
      </c>
      <c r="B134" s="6"/>
      <c r="C134" s="11" t="s">
        <v>106</v>
      </c>
      <c r="D134" s="8">
        <v>0</v>
      </c>
      <c r="E134" s="8">
        <v>0</v>
      </c>
      <c r="F134" s="58">
        <f t="shared" si="31"/>
        <v>0</v>
      </c>
      <c r="G134" s="207"/>
      <c r="H134" s="207"/>
      <c r="I134" s="63">
        <v>0</v>
      </c>
      <c r="J134" s="9">
        <v>0</v>
      </c>
      <c r="K134" s="76">
        <f t="shared" si="32"/>
        <v>0</v>
      </c>
      <c r="L134" s="75">
        <v>0</v>
      </c>
      <c r="M134" s="53">
        <v>0</v>
      </c>
      <c r="N134" s="70">
        <f t="shared" si="33"/>
        <v>0</v>
      </c>
    </row>
    <row r="135" spans="1:17" ht="14.25" customHeight="1" x14ac:dyDescent="0.2">
      <c r="A135" s="12" t="s">
        <v>344</v>
      </c>
      <c r="B135" s="13"/>
      <c r="C135" s="11" t="s">
        <v>345</v>
      </c>
      <c r="D135" s="14">
        <v>0</v>
      </c>
      <c r="E135" s="17">
        <f>'Table 1'!E61</f>
        <v>45000</v>
      </c>
      <c r="F135" s="66">
        <f>E135</f>
        <v>45000</v>
      </c>
      <c r="G135" s="214">
        <v>11374.75</v>
      </c>
      <c r="H135" s="214"/>
      <c r="I135" s="96">
        <v>0</v>
      </c>
      <c r="J135" s="9">
        <v>45000</v>
      </c>
      <c r="K135" s="76">
        <f t="shared" si="32"/>
        <v>45000</v>
      </c>
      <c r="L135" s="75">
        <v>0</v>
      </c>
      <c r="M135" s="70">
        <v>45000</v>
      </c>
      <c r="N135" s="70">
        <f t="shared" si="33"/>
        <v>45000</v>
      </c>
    </row>
    <row r="136" spans="1:17" ht="17.100000000000001" customHeight="1" x14ac:dyDescent="0.2">
      <c r="A136" s="262" t="s">
        <v>346</v>
      </c>
      <c r="B136" s="263"/>
      <c r="C136" s="264"/>
      <c r="D136" s="18">
        <f t="shared" ref="D136:L136" si="34">SUM(D124:D135)</f>
        <v>0</v>
      </c>
      <c r="E136" s="15">
        <f>SUM(E124:E135)</f>
        <v>308004.80000000005</v>
      </c>
      <c r="F136" s="67">
        <f>SUM(F124:F135)</f>
        <v>308004.80000000005</v>
      </c>
      <c r="G136" s="194"/>
      <c r="H136" s="212">
        <f>E136+G124+G125+G126+G127+G128+G129+G130+G135</f>
        <v>364734.41000000003</v>
      </c>
      <c r="I136" s="78">
        <f t="shared" si="34"/>
        <v>0</v>
      </c>
      <c r="J136" s="15">
        <f>SUM(J124:J135)</f>
        <v>310357.2</v>
      </c>
      <c r="K136" s="79">
        <f>SUM(K124:K135)</f>
        <v>310357.2</v>
      </c>
      <c r="L136" s="97">
        <f t="shared" si="34"/>
        <v>0</v>
      </c>
      <c r="M136" s="86">
        <f>SUM(M124:M135)</f>
        <v>312709.2</v>
      </c>
      <c r="N136" s="86">
        <f>SUM(N124:N135)</f>
        <v>312709.2</v>
      </c>
    </row>
    <row r="137" spans="1:17" ht="17.100000000000001" customHeight="1" x14ac:dyDescent="0.2">
      <c r="A137" s="271" t="s">
        <v>347</v>
      </c>
      <c r="B137" s="272"/>
      <c r="C137" s="273"/>
      <c r="D137" s="22">
        <f t="shared" ref="D137:L137" si="35">D136</f>
        <v>0</v>
      </c>
      <c r="E137" s="20">
        <f>E136</f>
        <v>308004.80000000005</v>
      </c>
      <c r="F137" s="106">
        <f>F136</f>
        <v>308004.80000000005</v>
      </c>
      <c r="G137" s="199"/>
      <c r="H137" s="199">
        <f>H136</f>
        <v>364734.41000000003</v>
      </c>
      <c r="I137" s="112">
        <f t="shared" si="35"/>
        <v>0</v>
      </c>
      <c r="J137" s="20">
        <f>J136</f>
        <v>310357.2</v>
      </c>
      <c r="K137" s="128">
        <f>K136</f>
        <v>310357.2</v>
      </c>
      <c r="L137" s="148">
        <f t="shared" si="35"/>
        <v>0</v>
      </c>
      <c r="M137" s="139">
        <f>M136</f>
        <v>312709.2</v>
      </c>
      <c r="N137" s="139">
        <f>N136</f>
        <v>312709.2</v>
      </c>
    </row>
    <row r="138" spans="1:17" x14ac:dyDescent="0.2">
      <c r="A138" s="318" t="s">
        <v>348</v>
      </c>
      <c r="B138" s="275"/>
      <c r="C138" s="276"/>
      <c r="D138" s="24">
        <f t="shared" ref="D138:L138" si="36">D104+D121+D137</f>
        <v>158900</v>
      </c>
      <c r="E138" s="24">
        <f>E104+E121+E137</f>
        <v>1230044.71</v>
      </c>
      <c r="F138" s="109">
        <f>F104+F121+F137</f>
        <v>1388944.7100000002</v>
      </c>
      <c r="G138" s="200">
        <f>G6+G9+G11+G16+G25+G30+G45+G46+G54+G55+G56+G59+G63+G65+G66+G70+G72+G81+G89+G111+G115+G124+G125+G126+G127+G128+G129+G130+G135</f>
        <v>292769.39</v>
      </c>
      <c r="H138" s="200">
        <f>H104+H121+H137</f>
        <v>1549602.9100000001</v>
      </c>
      <c r="I138" s="113">
        <f t="shared" si="36"/>
        <v>168900</v>
      </c>
      <c r="J138" s="24">
        <f>J104+J121+J137</f>
        <v>1241776.48</v>
      </c>
      <c r="K138" s="129">
        <f>K104+K121+K137</f>
        <v>1410676.48</v>
      </c>
      <c r="L138" s="149">
        <f t="shared" si="36"/>
        <v>178900</v>
      </c>
      <c r="M138" s="140">
        <f>M104+M121+M137</f>
        <v>1274481.68</v>
      </c>
      <c r="N138" s="140">
        <f>N104+N121+N137</f>
        <v>1453381.68</v>
      </c>
      <c r="O138" s="44"/>
      <c r="P138" s="43"/>
      <c r="Q138" s="43"/>
    </row>
    <row r="139" spans="1:17" x14ac:dyDescent="0.2">
      <c r="A139" s="25"/>
      <c r="B139" s="25"/>
      <c r="C139" s="45" t="s">
        <v>349</v>
      </c>
      <c r="D139" s="34">
        <f>D138</f>
        <v>158900</v>
      </c>
      <c r="E139" s="35">
        <f>E138</f>
        <v>1230044.71</v>
      </c>
      <c r="F139" s="110">
        <f>F138</f>
        <v>1388944.7100000002</v>
      </c>
      <c r="G139" s="202"/>
      <c r="H139" s="202"/>
      <c r="I139" s="114">
        <f>I138</f>
        <v>168900</v>
      </c>
      <c r="J139" s="34">
        <f>J138</f>
        <v>1241776.48</v>
      </c>
      <c r="K139" s="130">
        <f>I139+J139</f>
        <v>1410676.48</v>
      </c>
      <c r="L139" s="151">
        <f>L138</f>
        <v>178900</v>
      </c>
      <c r="M139" s="144">
        <f>M138</f>
        <v>1274481.68</v>
      </c>
      <c r="N139" s="164">
        <f>N138</f>
        <v>1453381.68</v>
      </c>
      <c r="O139" s="40"/>
      <c r="P139" s="41"/>
      <c r="Q139" s="41"/>
    </row>
    <row r="140" spans="1:17" x14ac:dyDescent="0.2">
      <c r="A140" s="25"/>
      <c r="B140" s="25"/>
      <c r="C140" s="46" t="s">
        <v>351</v>
      </c>
      <c r="D140" s="29"/>
      <c r="E140" s="30"/>
      <c r="F140" s="94"/>
      <c r="G140" s="203"/>
      <c r="H140" s="203"/>
      <c r="I140" s="115"/>
      <c r="J140" s="31"/>
      <c r="K140" s="131"/>
      <c r="L140" s="150"/>
      <c r="M140" s="142"/>
      <c r="N140" s="153"/>
      <c r="O140" s="39"/>
      <c r="P140" s="39"/>
      <c r="Q140" s="39"/>
    </row>
    <row r="141" spans="1:17" x14ac:dyDescent="0.2">
      <c r="A141" s="25"/>
      <c r="B141" s="25"/>
      <c r="C141" s="46" t="s">
        <v>350</v>
      </c>
      <c r="D141" s="32"/>
      <c r="E141" s="33"/>
      <c r="F141" s="111"/>
      <c r="G141" s="204"/>
      <c r="H141" s="204"/>
      <c r="I141" s="116"/>
      <c r="J141" s="25"/>
      <c r="K141" s="132"/>
      <c r="L141" s="163"/>
      <c r="M141" s="143"/>
      <c r="N141" s="154"/>
      <c r="O141" s="39"/>
      <c r="P141" s="39"/>
      <c r="Q141" s="42"/>
    </row>
    <row r="142" spans="1:17" x14ac:dyDescent="0.2">
      <c r="A142" s="25"/>
      <c r="B142" s="25"/>
      <c r="C142" s="45" t="s">
        <v>352</v>
      </c>
      <c r="D142" s="34">
        <f>D139</f>
        <v>158900</v>
      </c>
      <c r="E142" s="35">
        <f>E139+E140</f>
        <v>1230044.71</v>
      </c>
      <c r="F142" s="110">
        <f>F139+F141</f>
        <v>1388944.7100000002</v>
      </c>
      <c r="G142" s="202"/>
      <c r="H142" s="202"/>
      <c r="I142" s="114">
        <f t="shared" ref="I142:N142" si="37">I139</f>
        <v>168900</v>
      </c>
      <c r="J142" s="50">
        <f t="shared" si="37"/>
        <v>1241776.48</v>
      </c>
      <c r="K142" s="133">
        <f t="shared" si="37"/>
        <v>1410676.48</v>
      </c>
      <c r="L142" s="151">
        <f t="shared" si="37"/>
        <v>178900</v>
      </c>
      <c r="M142" s="144">
        <f t="shared" si="37"/>
        <v>1274481.68</v>
      </c>
      <c r="N142" s="164">
        <f t="shared" si="37"/>
        <v>1453381.68</v>
      </c>
      <c r="O142" s="40"/>
      <c r="P142" s="41"/>
      <c r="Q142" s="41"/>
    </row>
    <row r="145" spans="3:13" x14ac:dyDescent="0.2">
      <c r="C145" s="166" t="s">
        <v>356</v>
      </c>
      <c r="E145" s="166" t="s">
        <v>358</v>
      </c>
      <c r="F145" s="166"/>
      <c r="G145" s="166"/>
      <c r="H145" s="244"/>
      <c r="L145" s="166" t="s">
        <v>359</v>
      </c>
      <c r="M145" s="166"/>
    </row>
    <row r="146" spans="3:13" x14ac:dyDescent="0.2">
      <c r="C146" s="166" t="s">
        <v>357</v>
      </c>
      <c r="E146" s="166" t="s">
        <v>369</v>
      </c>
      <c r="F146" s="166"/>
      <c r="G146" s="166"/>
      <c r="H146" s="166"/>
      <c r="L146" s="166" t="s">
        <v>360</v>
      </c>
      <c r="M146" s="166"/>
    </row>
    <row r="1048576" spans="14:14" x14ac:dyDescent="0.2">
      <c r="N1048576" s="157"/>
    </row>
  </sheetData>
  <mergeCells count="78">
    <mergeCell ref="N122:N123"/>
    <mergeCell ref="L53:N53"/>
    <mergeCell ref="L61:N61"/>
    <mergeCell ref="L84:N84"/>
    <mergeCell ref="L87:N87"/>
    <mergeCell ref="L97:N97"/>
    <mergeCell ref="I4:K5"/>
    <mergeCell ref="D122:M123"/>
    <mergeCell ref="I1:K1"/>
    <mergeCell ref="I13:K13"/>
    <mergeCell ref="I68:K68"/>
    <mergeCell ref="I69:K69"/>
    <mergeCell ref="I78:K78"/>
    <mergeCell ref="I84:K84"/>
    <mergeCell ref="L1:N1"/>
    <mergeCell ref="L13:N13"/>
    <mergeCell ref="L4:N5"/>
    <mergeCell ref="L19:N19"/>
    <mergeCell ref="D114:F114"/>
    <mergeCell ref="D117:F117"/>
    <mergeCell ref="L110:N110"/>
    <mergeCell ref="D105:N106"/>
    <mergeCell ref="A138:C138"/>
    <mergeCell ref="A121:C121"/>
    <mergeCell ref="A136:C136"/>
    <mergeCell ref="A137:C137"/>
    <mergeCell ref="A113:C113"/>
    <mergeCell ref="A116:C116"/>
    <mergeCell ref="A120:C120"/>
    <mergeCell ref="A103:C103"/>
    <mergeCell ref="A104:C104"/>
    <mergeCell ref="A109:C109"/>
    <mergeCell ref="D110:F110"/>
    <mergeCell ref="D92:F92"/>
    <mergeCell ref="A96:C96"/>
    <mergeCell ref="D97:F97"/>
    <mergeCell ref="A99:C99"/>
    <mergeCell ref="D100:F100"/>
    <mergeCell ref="A83:C83"/>
    <mergeCell ref="D84:F84"/>
    <mergeCell ref="A86:C86"/>
    <mergeCell ref="D87:F87"/>
    <mergeCell ref="A91:C91"/>
    <mergeCell ref="A77:C77"/>
    <mergeCell ref="C78:C79"/>
    <mergeCell ref="D78:F78"/>
    <mergeCell ref="A79:B79"/>
    <mergeCell ref="D53:F53"/>
    <mergeCell ref="A60:C60"/>
    <mergeCell ref="D61:F61"/>
    <mergeCell ref="A67:C67"/>
    <mergeCell ref="C68:C69"/>
    <mergeCell ref="D68:F68"/>
    <mergeCell ref="A69:B69"/>
    <mergeCell ref="A33:C33"/>
    <mergeCell ref="D34:F34"/>
    <mergeCell ref="A48:C48"/>
    <mergeCell ref="D49:F49"/>
    <mergeCell ref="A52:C52"/>
    <mergeCell ref="A27:C27"/>
    <mergeCell ref="D28:F28"/>
    <mergeCell ref="C30:C31"/>
    <mergeCell ref="A31:B31"/>
    <mergeCell ref="D31:M31"/>
    <mergeCell ref="L28:N28"/>
    <mergeCell ref="A18:C18"/>
    <mergeCell ref="D19:F19"/>
    <mergeCell ref="A22:C22"/>
    <mergeCell ref="C23:C24"/>
    <mergeCell ref="D23:F23"/>
    <mergeCell ref="A24:B24"/>
    <mergeCell ref="D24:M24"/>
    <mergeCell ref="L23:N23"/>
    <mergeCell ref="A1:C1"/>
    <mergeCell ref="D1:F1"/>
    <mergeCell ref="D4:F5"/>
    <mergeCell ref="A12:C12"/>
    <mergeCell ref="D13:F13"/>
  </mergeCells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Table 1</vt:lpstr>
      <vt:lpstr>Table 3</vt:lpstr>
      <vt:lpstr>'Table 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Reduzzi</dc:creator>
  <cp:lastModifiedBy>Giulia Capriotti</cp:lastModifiedBy>
  <cp:lastPrinted>2022-03-31T16:45:23Z</cp:lastPrinted>
  <dcterms:created xsi:type="dcterms:W3CDTF">2018-11-13T09:32:28Z</dcterms:created>
  <dcterms:modified xsi:type="dcterms:W3CDTF">2022-03-31T16:45:36Z</dcterms:modified>
</cp:coreProperties>
</file>